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5560E5C8-6F45-4446-8DC3-957651326331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MONTHENTRY" sheetId="8" state="hidden" r:id="rId1"/>
    <sheet name="Sum &amp; FG" sheetId="4" r:id="rId2"/>
    <sheet name="State Details" sheetId="12" r:id="rId3"/>
    <sheet name="LG DETAILS" sheetId="16" r:id="rId4"/>
    <sheet name="Ecology to States" sheetId="13" r:id="rId5"/>
    <sheet name="SumSum" sheetId="17" r:id="rId6"/>
    <sheet name="Ecology to Individuals LGCS" sheetId="15" r:id="rId7"/>
  </sheets>
  <definedNames>
    <definedName name="ACCTDATE">#REF!</definedName>
    <definedName name="acctmonth">MONTHENTRY!$F$6</definedName>
    <definedName name="previuosmonth">MONTHENTRY!$B$6</definedName>
    <definedName name="_xlnm.Print_Area" localSheetId="5">SumSum!$A$1:$I$44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53" i="16" l="1"/>
  <c r="R352" i="16"/>
  <c r="R351" i="16"/>
  <c r="R350" i="16"/>
  <c r="R349" i="16"/>
  <c r="R348" i="16"/>
  <c r="R347" i="16"/>
  <c r="R346" i="16"/>
  <c r="R345" i="16"/>
  <c r="R344" i="16"/>
  <c r="R343" i="16"/>
  <c r="R342" i="16"/>
  <c r="R341" i="16"/>
  <c r="R340" i="16"/>
  <c r="R339" i="16"/>
  <c r="R338" i="16"/>
  <c r="R337" i="16"/>
  <c r="R336" i="16"/>
  <c r="R335" i="16"/>
  <c r="R334" i="16"/>
  <c r="R333" i="16"/>
  <c r="R332" i="16"/>
  <c r="R331" i="16"/>
  <c r="Q354" i="16"/>
  <c r="H413" i="16"/>
  <c r="V26" i="16"/>
  <c r="S26" i="16"/>
  <c r="Q26" i="16"/>
  <c r="T26" i="16"/>
  <c r="D38" i="17"/>
  <c r="D35" i="17"/>
  <c r="D34" i="17"/>
  <c r="D33" i="17"/>
  <c r="D32" i="17"/>
  <c r="D30" i="17"/>
  <c r="D27" i="17"/>
  <c r="D24" i="17"/>
  <c r="D20" i="17"/>
  <c r="D16" i="17"/>
  <c r="D14" i="17"/>
  <c r="D12" i="17"/>
  <c r="I35" i="17" l="1"/>
  <c r="I34" i="17"/>
  <c r="I29" i="17"/>
  <c r="I26" i="17"/>
  <c r="I20" i="17"/>
  <c r="I19" i="17"/>
  <c r="I18" i="17"/>
  <c r="I13" i="17"/>
  <c r="I12" i="17"/>
  <c r="I10" i="17"/>
  <c r="G42" i="17"/>
  <c r="I42" i="17" s="1"/>
  <c r="G41" i="17"/>
  <c r="I41" i="17" s="1"/>
  <c r="G40" i="17"/>
  <c r="I40" i="17" s="1"/>
  <c r="G39" i="17"/>
  <c r="I39" i="17" s="1"/>
  <c r="G38" i="17"/>
  <c r="I38" i="17" s="1"/>
  <c r="G35" i="17"/>
  <c r="G34" i="17"/>
  <c r="G32" i="17"/>
  <c r="I32" i="17" s="1"/>
  <c r="G31" i="17"/>
  <c r="I31" i="17" s="1"/>
  <c r="G30" i="17"/>
  <c r="I30" i="17" s="1"/>
  <c r="G29" i="17"/>
  <c r="G26" i="17"/>
  <c r="G25" i="17"/>
  <c r="I25" i="17" s="1"/>
  <c r="G24" i="17"/>
  <c r="I24" i="17" s="1"/>
  <c r="G23" i="17"/>
  <c r="I23" i="17" s="1"/>
  <c r="G22" i="17"/>
  <c r="I22" i="17" s="1"/>
  <c r="G20" i="17"/>
  <c r="G19" i="17"/>
  <c r="G18" i="17"/>
  <c r="G17" i="17"/>
  <c r="I17" i="17" s="1"/>
  <c r="G16" i="17"/>
  <c r="I16" i="17" s="1"/>
  <c r="G15" i="17"/>
  <c r="I15" i="17" s="1"/>
  <c r="G13" i="17"/>
  <c r="G12" i="17"/>
  <c r="G10" i="17"/>
  <c r="G9" i="17"/>
  <c r="I9" i="17" s="1"/>
  <c r="G7" i="17"/>
  <c r="I7" i="17" s="1"/>
  <c r="F12" i="17"/>
  <c r="F37" i="17"/>
  <c r="G37" i="17" s="1"/>
  <c r="I37" i="17" s="1"/>
  <c r="F36" i="17"/>
  <c r="G36" i="17" s="1"/>
  <c r="I36" i="17" s="1"/>
  <c r="F33" i="17"/>
  <c r="G33" i="17" s="1"/>
  <c r="I33" i="17" s="1"/>
  <c r="F31" i="17"/>
  <c r="F28" i="17"/>
  <c r="G28" i="17" s="1"/>
  <c r="I28" i="17" s="1"/>
  <c r="F27" i="17"/>
  <c r="G27" i="17" s="1"/>
  <c r="I27" i="17" s="1"/>
  <c r="F26" i="17"/>
  <c r="F21" i="17"/>
  <c r="G21" i="17" s="1"/>
  <c r="I21" i="17" s="1"/>
  <c r="F17" i="17"/>
  <c r="F15" i="17"/>
  <c r="F14" i="17"/>
  <c r="G14" i="17" s="1"/>
  <c r="I14" i="17" s="1"/>
  <c r="F11" i="17"/>
  <c r="G11" i="17" s="1"/>
  <c r="I11" i="17" s="1"/>
  <c r="F8" i="17"/>
  <c r="F43" i="17" s="1"/>
  <c r="F6" i="17"/>
  <c r="G6" i="17" s="1"/>
  <c r="I6" i="17" s="1"/>
  <c r="H43" i="17"/>
  <c r="E43" i="17"/>
  <c r="C43" i="17"/>
  <c r="D43" i="17"/>
  <c r="C9" i="4"/>
  <c r="C19" i="4" s="1"/>
  <c r="P10" i="12"/>
  <c r="E18" i="4"/>
  <c r="E17" i="4"/>
  <c r="E16" i="4"/>
  <c r="E15" i="4"/>
  <c r="E14" i="4"/>
  <c r="E13" i="4"/>
  <c r="E12" i="4"/>
  <c r="E11" i="4"/>
  <c r="E10" i="4"/>
  <c r="E8" i="4"/>
  <c r="E7" i="4"/>
  <c r="E6" i="4"/>
  <c r="D19" i="4"/>
  <c r="I45" i="12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G8" i="17" l="1"/>
  <c r="I8" i="17" s="1"/>
  <c r="G43" i="17"/>
  <c r="I43" i="17"/>
  <c r="E9" i="4"/>
  <c r="E19" i="4" l="1"/>
  <c r="J413" i="16"/>
  <c r="G413" i="16"/>
  <c r="E413" i="16"/>
  <c r="U412" i="16"/>
  <c r="R412" i="16"/>
  <c r="I412" i="16"/>
  <c r="F412" i="16"/>
  <c r="V411" i="16"/>
  <c r="T411" i="16"/>
  <c r="S411" i="16"/>
  <c r="R411" i="16"/>
  <c r="Q411" i="16"/>
  <c r="I411" i="16"/>
  <c r="F411" i="16"/>
  <c r="U410" i="16"/>
  <c r="W410" i="16" s="1"/>
  <c r="I410" i="16"/>
  <c r="F410" i="16"/>
  <c r="U409" i="16"/>
  <c r="W409" i="16" s="1"/>
  <c r="I409" i="16"/>
  <c r="F409" i="16"/>
  <c r="U408" i="16"/>
  <c r="W408" i="16" s="1"/>
  <c r="I408" i="16"/>
  <c r="F408" i="16"/>
  <c r="U407" i="16"/>
  <c r="W407" i="16" s="1"/>
  <c r="I407" i="16"/>
  <c r="F407" i="16"/>
  <c r="U406" i="16"/>
  <c r="W406" i="16" s="1"/>
  <c r="I406" i="16"/>
  <c r="F406" i="16"/>
  <c r="U405" i="16"/>
  <c r="W405" i="16" s="1"/>
  <c r="I405" i="16"/>
  <c r="F405" i="16"/>
  <c r="V404" i="16"/>
  <c r="T404" i="16"/>
  <c r="S404" i="16"/>
  <c r="R404" i="16"/>
  <c r="Q404" i="16"/>
  <c r="I404" i="16"/>
  <c r="F404" i="16"/>
  <c r="U403" i="16"/>
  <c r="W403" i="16" s="1"/>
  <c r="I403" i="16"/>
  <c r="F403" i="16"/>
  <c r="U402" i="16"/>
  <c r="W402" i="16" s="1"/>
  <c r="I402" i="16"/>
  <c r="F402" i="16"/>
  <c r="U401" i="16"/>
  <c r="W401" i="16" s="1"/>
  <c r="I401" i="16"/>
  <c r="F401" i="16"/>
  <c r="U400" i="16"/>
  <c r="W400" i="16" s="1"/>
  <c r="I400" i="16"/>
  <c r="F400" i="16"/>
  <c r="U399" i="16"/>
  <c r="W399" i="16" s="1"/>
  <c r="I399" i="16"/>
  <c r="F399" i="16"/>
  <c r="U398" i="16"/>
  <c r="W398" i="16" s="1"/>
  <c r="I398" i="16"/>
  <c r="F398" i="16"/>
  <c r="U397" i="16"/>
  <c r="W397" i="16" s="1"/>
  <c r="I397" i="16"/>
  <c r="F397" i="16"/>
  <c r="U396" i="16"/>
  <c r="W396" i="16" s="1"/>
  <c r="I396" i="16"/>
  <c r="F396" i="16"/>
  <c r="U395" i="16"/>
  <c r="W395" i="16" s="1"/>
  <c r="I395" i="16"/>
  <c r="F395" i="16"/>
  <c r="U394" i="16"/>
  <c r="W394" i="16" s="1"/>
  <c r="I394" i="16"/>
  <c r="F394" i="16"/>
  <c r="U393" i="16"/>
  <c r="W393" i="16" s="1"/>
  <c r="I393" i="16"/>
  <c r="F393" i="16"/>
  <c r="U392" i="16"/>
  <c r="W392" i="16" s="1"/>
  <c r="I392" i="16"/>
  <c r="F392" i="16"/>
  <c r="U391" i="16"/>
  <c r="W391" i="16" s="1"/>
  <c r="I391" i="16"/>
  <c r="F391" i="16"/>
  <c r="U390" i="16"/>
  <c r="W390" i="16" s="1"/>
  <c r="W404" i="16" s="1"/>
  <c r="I390" i="16"/>
  <c r="F390" i="16"/>
  <c r="V389" i="16"/>
  <c r="T389" i="16"/>
  <c r="S389" i="16"/>
  <c r="R389" i="16"/>
  <c r="Q389" i="16"/>
  <c r="I389" i="16"/>
  <c r="F389" i="16"/>
  <c r="U388" i="16"/>
  <c r="W388" i="16" s="1"/>
  <c r="I388" i="16"/>
  <c r="F388" i="16"/>
  <c r="U387" i="16"/>
  <c r="W387" i="16" s="1"/>
  <c r="J387" i="16"/>
  <c r="G387" i="16"/>
  <c r="I387" i="16" s="1"/>
  <c r="F387" i="16"/>
  <c r="E387" i="16"/>
  <c r="U386" i="16"/>
  <c r="W386" i="16" s="1"/>
  <c r="I386" i="16"/>
  <c r="K386" i="16" s="1"/>
  <c r="U385" i="16"/>
  <c r="W385" i="16" s="1"/>
  <c r="I385" i="16"/>
  <c r="K385" i="16" s="1"/>
  <c r="U384" i="16"/>
  <c r="W384" i="16" s="1"/>
  <c r="I384" i="16"/>
  <c r="K384" i="16" s="1"/>
  <c r="U383" i="16"/>
  <c r="W383" i="16" s="1"/>
  <c r="I383" i="16"/>
  <c r="K383" i="16" s="1"/>
  <c r="U382" i="16"/>
  <c r="W382" i="16" s="1"/>
  <c r="I382" i="16"/>
  <c r="K382" i="16" s="1"/>
  <c r="U381" i="16"/>
  <c r="W381" i="16" s="1"/>
  <c r="I381" i="16"/>
  <c r="K381" i="16" s="1"/>
  <c r="U380" i="16"/>
  <c r="W380" i="16" s="1"/>
  <c r="I380" i="16"/>
  <c r="K380" i="16" s="1"/>
  <c r="U379" i="16"/>
  <c r="W379" i="16" s="1"/>
  <c r="I379" i="16"/>
  <c r="K379" i="16" s="1"/>
  <c r="U378" i="16"/>
  <c r="W378" i="16" s="1"/>
  <c r="I378" i="16"/>
  <c r="K378" i="16" s="1"/>
  <c r="U377" i="16"/>
  <c r="W377" i="16" s="1"/>
  <c r="I377" i="16"/>
  <c r="K377" i="16" s="1"/>
  <c r="U376" i="16"/>
  <c r="W376" i="16" s="1"/>
  <c r="I376" i="16"/>
  <c r="K376" i="16" s="1"/>
  <c r="U375" i="16"/>
  <c r="W375" i="16" s="1"/>
  <c r="I375" i="16"/>
  <c r="K375" i="16" s="1"/>
  <c r="U374" i="16"/>
  <c r="W374" i="16" s="1"/>
  <c r="I374" i="16"/>
  <c r="K374" i="16" s="1"/>
  <c r="U373" i="16"/>
  <c r="W373" i="16" s="1"/>
  <c r="I373" i="16"/>
  <c r="K373" i="16" s="1"/>
  <c r="U372" i="16"/>
  <c r="W372" i="16" s="1"/>
  <c r="I372" i="16"/>
  <c r="K372" i="16" s="1"/>
  <c r="V371" i="16"/>
  <c r="T371" i="16"/>
  <c r="S371" i="16"/>
  <c r="R371" i="16"/>
  <c r="Q371" i="16"/>
  <c r="I371" i="16"/>
  <c r="K371" i="16" s="1"/>
  <c r="U370" i="16"/>
  <c r="W370" i="16" s="1"/>
  <c r="I370" i="16"/>
  <c r="K370" i="16" s="1"/>
  <c r="U369" i="16"/>
  <c r="W369" i="16" s="1"/>
  <c r="I369" i="16"/>
  <c r="K369" i="16" s="1"/>
  <c r="U368" i="16"/>
  <c r="W368" i="16" s="1"/>
  <c r="I368" i="16"/>
  <c r="K368" i="16" s="1"/>
  <c r="U367" i="16"/>
  <c r="W367" i="16" s="1"/>
  <c r="I367" i="16"/>
  <c r="K367" i="16" s="1"/>
  <c r="U366" i="16"/>
  <c r="W366" i="16" s="1"/>
  <c r="I366" i="16"/>
  <c r="K366" i="16" s="1"/>
  <c r="U365" i="16"/>
  <c r="W365" i="16" s="1"/>
  <c r="I365" i="16"/>
  <c r="K365" i="16" s="1"/>
  <c r="U364" i="16"/>
  <c r="W364" i="16" s="1"/>
  <c r="I364" i="16"/>
  <c r="K364" i="16" s="1"/>
  <c r="U363" i="16"/>
  <c r="W363" i="16" s="1"/>
  <c r="J363" i="16"/>
  <c r="G363" i="16"/>
  <c r="I363" i="16" s="1"/>
  <c r="F363" i="16"/>
  <c r="E363" i="16"/>
  <c r="U362" i="16"/>
  <c r="W362" i="16" s="1"/>
  <c r="I362" i="16"/>
  <c r="K362" i="16" s="1"/>
  <c r="U361" i="16"/>
  <c r="W361" i="16" s="1"/>
  <c r="I361" i="16"/>
  <c r="K361" i="16" s="1"/>
  <c r="U360" i="16"/>
  <c r="W360" i="16" s="1"/>
  <c r="I360" i="16"/>
  <c r="K360" i="16" s="1"/>
  <c r="U359" i="16"/>
  <c r="W359" i="16" s="1"/>
  <c r="I359" i="16"/>
  <c r="K359" i="16" s="1"/>
  <c r="U358" i="16"/>
  <c r="W358" i="16" s="1"/>
  <c r="I358" i="16"/>
  <c r="K358" i="16" s="1"/>
  <c r="U357" i="16"/>
  <c r="W357" i="16" s="1"/>
  <c r="I357" i="16"/>
  <c r="K357" i="16" s="1"/>
  <c r="U356" i="16"/>
  <c r="W356" i="16" s="1"/>
  <c r="I356" i="16"/>
  <c r="K356" i="16" s="1"/>
  <c r="U355" i="16"/>
  <c r="W355" i="16" s="1"/>
  <c r="I355" i="16"/>
  <c r="K355" i="16" s="1"/>
  <c r="V354" i="16"/>
  <c r="T354" i="16"/>
  <c r="S354" i="16"/>
  <c r="I354" i="16"/>
  <c r="K354" i="16" s="1"/>
  <c r="U353" i="16"/>
  <c r="W353" i="16" s="1"/>
  <c r="I353" i="16"/>
  <c r="K353" i="16" s="1"/>
  <c r="U352" i="16"/>
  <c r="W352" i="16" s="1"/>
  <c r="I352" i="16"/>
  <c r="K352" i="16" s="1"/>
  <c r="U351" i="16"/>
  <c r="W351" i="16" s="1"/>
  <c r="I351" i="16"/>
  <c r="K351" i="16" s="1"/>
  <c r="U350" i="16"/>
  <c r="W350" i="16" s="1"/>
  <c r="I350" i="16"/>
  <c r="K350" i="16" s="1"/>
  <c r="U349" i="16"/>
  <c r="W349" i="16" s="1"/>
  <c r="I349" i="16"/>
  <c r="K349" i="16" s="1"/>
  <c r="U348" i="16"/>
  <c r="W348" i="16" s="1"/>
  <c r="I348" i="16"/>
  <c r="K348" i="16" s="1"/>
  <c r="U347" i="16"/>
  <c r="W347" i="16" s="1"/>
  <c r="I347" i="16"/>
  <c r="K347" i="16" s="1"/>
  <c r="U346" i="16"/>
  <c r="W346" i="16" s="1"/>
  <c r="I346" i="16"/>
  <c r="K346" i="16" s="1"/>
  <c r="U345" i="16"/>
  <c r="W345" i="16" s="1"/>
  <c r="I345" i="16"/>
  <c r="K345" i="16" s="1"/>
  <c r="U344" i="16"/>
  <c r="W344" i="16" s="1"/>
  <c r="I344" i="16"/>
  <c r="K344" i="16" s="1"/>
  <c r="U343" i="16"/>
  <c r="W343" i="16" s="1"/>
  <c r="I343" i="16"/>
  <c r="K343" i="16" s="1"/>
  <c r="U342" i="16"/>
  <c r="W342" i="16" s="1"/>
  <c r="I342" i="16"/>
  <c r="K342" i="16" s="1"/>
  <c r="U341" i="16"/>
  <c r="W341" i="16" s="1"/>
  <c r="I341" i="16"/>
  <c r="K341" i="16" s="1"/>
  <c r="U340" i="16"/>
  <c r="W340" i="16" s="1"/>
  <c r="I340" i="16"/>
  <c r="K340" i="16" s="1"/>
  <c r="U339" i="16"/>
  <c r="W339" i="16" s="1"/>
  <c r="I339" i="16"/>
  <c r="K339" i="16" s="1"/>
  <c r="U338" i="16"/>
  <c r="W338" i="16" s="1"/>
  <c r="I338" i="16"/>
  <c r="K338" i="16" s="1"/>
  <c r="U337" i="16"/>
  <c r="W337" i="16" s="1"/>
  <c r="I337" i="16"/>
  <c r="K337" i="16" s="1"/>
  <c r="U336" i="16"/>
  <c r="W336" i="16" s="1"/>
  <c r="I336" i="16"/>
  <c r="K336" i="16" s="1"/>
  <c r="U335" i="16"/>
  <c r="W335" i="16" s="1"/>
  <c r="J335" i="16"/>
  <c r="G335" i="16"/>
  <c r="H335" i="16" s="1"/>
  <c r="F335" i="16"/>
  <c r="E335" i="16"/>
  <c r="U334" i="16"/>
  <c r="W334" i="16" s="1"/>
  <c r="H334" i="16"/>
  <c r="I334" i="16" s="1"/>
  <c r="K334" i="16" s="1"/>
  <c r="U333" i="16"/>
  <c r="W333" i="16" s="1"/>
  <c r="H333" i="16"/>
  <c r="I333" i="16" s="1"/>
  <c r="K333" i="16" s="1"/>
  <c r="U332" i="16"/>
  <c r="W332" i="16" s="1"/>
  <c r="H332" i="16"/>
  <c r="I332" i="16" s="1"/>
  <c r="K332" i="16" s="1"/>
  <c r="U331" i="16"/>
  <c r="W331" i="16" s="1"/>
  <c r="H331" i="16"/>
  <c r="I331" i="16" s="1"/>
  <c r="K331" i="16" s="1"/>
  <c r="V330" i="16"/>
  <c r="S330" i="16"/>
  <c r="R330" i="16"/>
  <c r="Q330" i="16"/>
  <c r="H330" i="16"/>
  <c r="I330" i="16" s="1"/>
  <c r="K330" i="16" s="1"/>
  <c r="T329" i="16"/>
  <c r="U329" i="16" s="1"/>
  <c r="W329" i="16" s="1"/>
  <c r="H329" i="16"/>
  <c r="I329" i="16" s="1"/>
  <c r="K329" i="16" s="1"/>
  <c r="T328" i="16"/>
  <c r="U328" i="16" s="1"/>
  <c r="W328" i="16" s="1"/>
  <c r="H328" i="16"/>
  <c r="I328" i="16" s="1"/>
  <c r="K328" i="16" s="1"/>
  <c r="T327" i="16"/>
  <c r="U327" i="16" s="1"/>
  <c r="W327" i="16" s="1"/>
  <c r="H327" i="16"/>
  <c r="I327" i="16" s="1"/>
  <c r="K327" i="16" s="1"/>
  <c r="T326" i="16"/>
  <c r="U326" i="16" s="1"/>
  <c r="W326" i="16" s="1"/>
  <c r="H326" i="16"/>
  <c r="I326" i="16" s="1"/>
  <c r="K326" i="16" s="1"/>
  <c r="T325" i="16"/>
  <c r="U325" i="16" s="1"/>
  <c r="W325" i="16" s="1"/>
  <c r="H325" i="16"/>
  <c r="I325" i="16" s="1"/>
  <c r="K325" i="16" s="1"/>
  <c r="T324" i="16"/>
  <c r="U324" i="16" s="1"/>
  <c r="W324" i="16" s="1"/>
  <c r="H324" i="16"/>
  <c r="I324" i="16" s="1"/>
  <c r="K324" i="16" s="1"/>
  <c r="T323" i="16"/>
  <c r="U323" i="16" s="1"/>
  <c r="W323" i="16" s="1"/>
  <c r="H323" i="16"/>
  <c r="I323" i="16" s="1"/>
  <c r="K323" i="16" s="1"/>
  <c r="T322" i="16"/>
  <c r="U322" i="16" s="1"/>
  <c r="W322" i="16" s="1"/>
  <c r="H322" i="16"/>
  <c r="I322" i="16" s="1"/>
  <c r="K322" i="16" s="1"/>
  <c r="T321" i="16"/>
  <c r="U321" i="16" s="1"/>
  <c r="W321" i="16" s="1"/>
  <c r="H321" i="16"/>
  <c r="I321" i="16" s="1"/>
  <c r="K321" i="16" s="1"/>
  <c r="T320" i="16"/>
  <c r="U320" i="16" s="1"/>
  <c r="W320" i="16" s="1"/>
  <c r="H320" i="16"/>
  <c r="I320" i="16" s="1"/>
  <c r="K320" i="16" s="1"/>
  <c r="T319" i="16"/>
  <c r="U319" i="16" s="1"/>
  <c r="W319" i="16" s="1"/>
  <c r="H319" i="16"/>
  <c r="I319" i="16" s="1"/>
  <c r="K319" i="16" s="1"/>
  <c r="T318" i="16"/>
  <c r="U318" i="16" s="1"/>
  <c r="W318" i="16" s="1"/>
  <c r="H318" i="16"/>
  <c r="I318" i="16" s="1"/>
  <c r="K318" i="16" s="1"/>
  <c r="T317" i="16"/>
  <c r="U317" i="16" s="1"/>
  <c r="W317" i="16" s="1"/>
  <c r="H317" i="16"/>
  <c r="I317" i="16" s="1"/>
  <c r="K317" i="16" s="1"/>
  <c r="T316" i="16"/>
  <c r="U316" i="16" s="1"/>
  <c r="W316" i="16" s="1"/>
  <c r="H316" i="16"/>
  <c r="I316" i="16" s="1"/>
  <c r="K316" i="16" s="1"/>
  <c r="T315" i="16"/>
  <c r="U315" i="16" s="1"/>
  <c r="W315" i="16" s="1"/>
  <c r="H315" i="16"/>
  <c r="I315" i="16" s="1"/>
  <c r="K315" i="16" s="1"/>
  <c r="T314" i="16"/>
  <c r="U314" i="16" s="1"/>
  <c r="W314" i="16" s="1"/>
  <c r="H314" i="16"/>
  <c r="I314" i="16" s="1"/>
  <c r="K314" i="16" s="1"/>
  <c r="T313" i="16"/>
  <c r="U313" i="16" s="1"/>
  <c r="W313" i="16" s="1"/>
  <c r="H313" i="16"/>
  <c r="I313" i="16" s="1"/>
  <c r="K313" i="16" s="1"/>
  <c r="T312" i="16"/>
  <c r="U312" i="16" s="1"/>
  <c r="W312" i="16" s="1"/>
  <c r="H312" i="16"/>
  <c r="I312" i="16" s="1"/>
  <c r="K312" i="16" s="1"/>
  <c r="T311" i="16"/>
  <c r="U311" i="16" s="1"/>
  <c r="W311" i="16" s="1"/>
  <c r="H311" i="16"/>
  <c r="I311" i="16" s="1"/>
  <c r="K311" i="16" s="1"/>
  <c r="T310" i="16"/>
  <c r="U310" i="16" s="1"/>
  <c r="W310" i="16" s="1"/>
  <c r="H310" i="16"/>
  <c r="I310" i="16" s="1"/>
  <c r="K310" i="16" s="1"/>
  <c r="T309" i="16"/>
  <c r="U309" i="16" s="1"/>
  <c r="W309" i="16" s="1"/>
  <c r="H309" i="16"/>
  <c r="I309" i="16" s="1"/>
  <c r="K309" i="16" s="1"/>
  <c r="T308" i="16"/>
  <c r="U308" i="16" s="1"/>
  <c r="W308" i="16" s="1"/>
  <c r="H308" i="16"/>
  <c r="I308" i="16" s="1"/>
  <c r="K308" i="16" s="1"/>
  <c r="T307" i="16"/>
  <c r="J307" i="16"/>
  <c r="H307" i="16"/>
  <c r="G307" i="16"/>
  <c r="E307" i="16"/>
  <c r="V306" i="16"/>
  <c r="S306" i="16"/>
  <c r="R306" i="16"/>
  <c r="Q306" i="16"/>
  <c r="I306" i="16"/>
  <c r="F306" i="16"/>
  <c r="T305" i="16"/>
  <c r="U305" i="16" s="1"/>
  <c r="W305" i="16" s="1"/>
  <c r="I305" i="16"/>
  <c r="F305" i="16"/>
  <c r="T304" i="16"/>
  <c r="U304" i="16" s="1"/>
  <c r="W304" i="16" s="1"/>
  <c r="I304" i="16"/>
  <c r="F304" i="16"/>
  <c r="T303" i="16"/>
  <c r="U303" i="16" s="1"/>
  <c r="W303" i="16" s="1"/>
  <c r="I303" i="16"/>
  <c r="F303" i="16"/>
  <c r="T302" i="16"/>
  <c r="U302" i="16" s="1"/>
  <c r="W302" i="16" s="1"/>
  <c r="I302" i="16"/>
  <c r="F302" i="16"/>
  <c r="T301" i="16"/>
  <c r="U301" i="16" s="1"/>
  <c r="W301" i="16" s="1"/>
  <c r="I301" i="16"/>
  <c r="F301" i="16"/>
  <c r="T300" i="16"/>
  <c r="U300" i="16" s="1"/>
  <c r="W300" i="16" s="1"/>
  <c r="I300" i="16"/>
  <c r="F300" i="16"/>
  <c r="T299" i="16"/>
  <c r="U299" i="16" s="1"/>
  <c r="W299" i="16" s="1"/>
  <c r="I299" i="16"/>
  <c r="F299" i="16"/>
  <c r="T298" i="16"/>
  <c r="U298" i="16" s="1"/>
  <c r="W298" i="16" s="1"/>
  <c r="I298" i="16"/>
  <c r="F298" i="16"/>
  <c r="T297" i="16"/>
  <c r="U297" i="16" s="1"/>
  <c r="W297" i="16" s="1"/>
  <c r="I297" i="16"/>
  <c r="F297" i="16"/>
  <c r="T296" i="16"/>
  <c r="U296" i="16" s="1"/>
  <c r="W296" i="16" s="1"/>
  <c r="I296" i="16"/>
  <c r="F296" i="16"/>
  <c r="T295" i="16"/>
  <c r="U295" i="16" s="1"/>
  <c r="W295" i="16" s="1"/>
  <c r="J295" i="16"/>
  <c r="H295" i="16"/>
  <c r="G295" i="16"/>
  <c r="F295" i="16"/>
  <c r="E295" i="16"/>
  <c r="T294" i="16"/>
  <c r="U294" i="16" s="1"/>
  <c r="W294" i="16" s="1"/>
  <c r="I294" i="16"/>
  <c r="K294" i="16" s="1"/>
  <c r="T293" i="16"/>
  <c r="U293" i="16" s="1"/>
  <c r="W293" i="16" s="1"/>
  <c r="I293" i="16"/>
  <c r="K293" i="16" s="1"/>
  <c r="T292" i="16"/>
  <c r="U292" i="16" s="1"/>
  <c r="W292" i="16" s="1"/>
  <c r="I292" i="16"/>
  <c r="K292" i="16" s="1"/>
  <c r="T291" i="16"/>
  <c r="U291" i="16" s="1"/>
  <c r="W291" i="16" s="1"/>
  <c r="I291" i="16"/>
  <c r="K291" i="16" s="1"/>
  <c r="T290" i="16"/>
  <c r="U290" i="16" s="1"/>
  <c r="W290" i="16" s="1"/>
  <c r="I290" i="16"/>
  <c r="K290" i="16" s="1"/>
  <c r="T289" i="16"/>
  <c r="U289" i="16" s="1"/>
  <c r="W289" i="16" s="1"/>
  <c r="W306" i="16" s="1"/>
  <c r="I289" i="16"/>
  <c r="K289" i="16" s="1"/>
  <c r="V288" i="16"/>
  <c r="T288" i="16"/>
  <c r="S288" i="16"/>
  <c r="Q288" i="16"/>
  <c r="I288" i="16"/>
  <c r="K288" i="16" s="1"/>
  <c r="U287" i="16"/>
  <c r="R287" i="16"/>
  <c r="W287" i="16" s="1"/>
  <c r="I287" i="16"/>
  <c r="K287" i="16" s="1"/>
  <c r="U286" i="16"/>
  <c r="R286" i="16"/>
  <c r="I286" i="16"/>
  <c r="K286" i="16" s="1"/>
  <c r="U285" i="16"/>
  <c r="R285" i="16"/>
  <c r="I285" i="16"/>
  <c r="K285" i="16" s="1"/>
  <c r="U284" i="16"/>
  <c r="R284" i="16"/>
  <c r="I284" i="16"/>
  <c r="K284" i="16" s="1"/>
  <c r="U283" i="16"/>
  <c r="R283" i="16"/>
  <c r="W283" i="16" s="1"/>
  <c r="I283" i="16"/>
  <c r="K283" i="16" s="1"/>
  <c r="U282" i="16"/>
  <c r="R282" i="16"/>
  <c r="W282" i="16" s="1"/>
  <c r="I282" i="16"/>
  <c r="K282" i="16" s="1"/>
  <c r="U281" i="16"/>
  <c r="R281" i="16"/>
  <c r="W281" i="16" s="1"/>
  <c r="I281" i="16"/>
  <c r="K281" i="16" s="1"/>
  <c r="U280" i="16"/>
  <c r="R280" i="16"/>
  <c r="I280" i="16"/>
  <c r="K280" i="16" s="1"/>
  <c r="U279" i="16"/>
  <c r="R279" i="16"/>
  <c r="W279" i="16" s="1"/>
  <c r="I279" i="16"/>
  <c r="K279" i="16" s="1"/>
  <c r="U278" i="16"/>
  <c r="R278" i="16"/>
  <c r="I278" i="16"/>
  <c r="K278" i="16" s="1"/>
  <c r="U277" i="16"/>
  <c r="R277" i="16"/>
  <c r="J277" i="16"/>
  <c r="H277" i="16"/>
  <c r="G277" i="16"/>
  <c r="F277" i="16"/>
  <c r="E277" i="16"/>
  <c r="U276" i="16"/>
  <c r="R276" i="16"/>
  <c r="I276" i="16"/>
  <c r="K276" i="16" s="1"/>
  <c r="U275" i="16"/>
  <c r="R275" i="16"/>
  <c r="W275" i="16" s="1"/>
  <c r="I275" i="16"/>
  <c r="K275" i="16" s="1"/>
  <c r="U274" i="16"/>
  <c r="R274" i="16"/>
  <c r="I274" i="16"/>
  <c r="K274" i="16" s="1"/>
  <c r="U273" i="16"/>
  <c r="R273" i="16"/>
  <c r="I273" i="16"/>
  <c r="K273" i="16" s="1"/>
  <c r="U272" i="16"/>
  <c r="R272" i="16"/>
  <c r="I272" i="16"/>
  <c r="K272" i="16" s="1"/>
  <c r="U271" i="16"/>
  <c r="R271" i="16"/>
  <c r="W271" i="16" s="1"/>
  <c r="I271" i="16"/>
  <c r="K271" i="16" s="1"/>
  <c r="U270" i="16"/>
  <c r="R270" i="16"/>
  <c r="W270" i="16" s="1"/>
  <c r="I270" i="16"/>
  <c r="K270" i="16" s="1"/>
  <c r="U269" i="16"/>
  <c r="R269" i="16"/>
  <c r="W269" i="16" s="1"/>
  <c r="I269" i="16"/>
  <c r="K269" i="16" s="1"/>
  <c r="U268" i="16"/>
  <c r="R268" i="16"/>
  <c r="I268" i="16"/>
  <c r="K268" i="16" s="1"/>
  <c r="U267" i="16"/>
  <c r="R267" i="16"/>
  <c r="W267" i="16" s="1"/>
  <c r="I267" i="16"/>
  <c r="K267" i="16" s="1"/>
  <c r="U266" i="16"/>
  <c r="R266" i="16"/>
  <c r="I266" i="16"/>
  <c r="K266" i="16" s="1"/>
  <c r="U265" i="16"/>
  <c r="R265" i="16"/>
  <c r="I265" i="16"/>
  <c r="K265" i="16" s="1"/>
  <c r="U264" i="16"/>
  <c r="R264" i="16"/>
  <c r="I264" i="16"/>
  <c r="K264" i="16" s="1"/>
  <c r="U263" i="16"/>
  <c r="R263" i="16"/>
  <c r="W263" i="16" s="1"/>
  <c r="I263" i="16"/>
  <c r="K263" i="16" s="1"/>
  <c r="U262" i="16"/>
  <c r="R262" i="16"/>
  <c r="W262" i="16" s="1"/>
  <c r="I262" i="16"/>
  <c r="K262" i="16" s="1"/>
  <c r="U261" i="16"/>
  <c r="R261" i="16"/>
  <c r="W261" i="16" s="1"/>
  <c r="I261" i="16"/>
  <c r="K261" i="16" s="1"/>
  <c r="U260" i="16"/>
  <c r="R260" i="16"/>
  <c r="J260" i="16"/>
  <c r="G260" i="16"/>
  <c r="F260" i="16"/>
  <c r="E260" i="16"/>
  <c r="U259" i="16"/>
  <c r="R259" i="16"/>
  <c r="H259" i="16"/>
  <c r="I259" i="16" s="1"/>
  <c r="K259" i="16" s="1"/>
  <c r="U258" i="16"/>
  <c r="R258" i="16"/>
  <c r="H258" i="16"/>
  <c r="I258" i="16" s="1"/>
  <c r="K258" i="16" s="1"/>
  <c r="U257" i="16"/>
  <c r="R257" i="16"/>
  <c r="H257" i="16"/>
  <c r="I257" i="16" s="1"/>
  <c r="K257" i="16" s="1"/>
  <c r="U256" i="16"/>
  <c r="R256" i="16"/>
  <c r="W256" i="16" s="1"/>
  <c r="H256" i="16"/>
  <c r="I256" i="16" s="1"/>
  <c r="K256" i="16" s="1"/>
  <c r="U255" i="16"/>
  <c r="R255" i="16"/>
  <c r="W255" i="16" s="1"/>
  <c r="H255" i="16"/>
  <c r="I255" i="16" s="1"/>
  <c r="K255" i="16" s="1"/>
  <c r="V254" i="16"/>
  <c r="T254" i="16"/>
  <c r="S254" i="16"/>
  <c r="Q254" i="16"/>
  <c r="H254" i="16"/>
  <c r="I254" i="16" s="1"/>
  <c r="K254" i="16" s="1"/>
  <c r="U253" i="16"/>
  <c r="R253" i="16"/>
  <c r="W253" i="16" s="1"/>
  <c r="H253" i="16"/>
  <c r="I253" i="16" s="1"/>
  <c r="K253" i="16" s="1"/>
  <c r="U252" i="16"/>
  <c r="R252" i="16"/>
  <c r="W252" i="16" s="1"/>
  <c r="H252" i="16"/>
  <c r="I252" i="16" s="1"/>
  <c r="K252" i="16" s="1"/>
  <c r="U251" i="16"/>
  <c r="R251" i="16"/>
  <c r="H251" i="16"/>
  <c r="I251" i="16" s="1"/>
  <c r="K251" i="16" s="1"/>
  <c r="U250" i="16"/>
  <c r="R250" i="16"/>
  <c r="W250" i="16" s="1"/>
  <c r="H250" i="16"/>
  <c r="I250" i="16" s="1"/>
  <c r="K250" i="16" s="1"/>
  <c r="U249" i="16"/>
  <c r="R249" i="16"/>
  <c r="H249" i="16"/>
  <c r="I249" i="16" s="1"/>
  <c r="K249" i="16" s="1"/>
  <c r="U248" i="16"/>
  <c r="R248" i="16"/>
  <c r="H248" i="16"/>
  <c r="I248" i="16" s="1"/>
  <c r="K248" i="16" s="1"/>
  <c r="U247" i="16"/>
  <c r="R247" i="16"/>
  <c r="H247" i="16"/>
  <c r="I247" i="16" s="1"/>
  <c r="K247" i="16" s="1"/>
  <c r="U246" i="16"/>
  <c r="R246" i="16"/>
  <c r="W246" i="16" s="1"/>
  <c r="H246" i="16"/>
  <c r="I246" i="16" s="1"/>
  <c r="K246" i="16" s="1"/>
  <c r="U245" i="16"/>
  <c r="R245" i="16"/>
  <c r="W245" i="16" s="1"/>
  <c r="H245" i="16"/>
  <c r="I245" i="16" s="1"/>
  <c r="K245" i="16" s="1"/>
  <c r="U244" i="16"/>
  <c r="R244" i="16"/>
  <c r="W244" i="16" s="1"/>
  <c r="H244" i="16"/>
  <c r="I244" i="16" s="1"/>
  <c r="K244" i="16" s="1"/>
  <c r="U243" i="16"/>
  <c r="R243" i="16"/>
  <c r="H243" i="16"/>
  <c r="I243" i="16" s="1"/>
  <c r="K243" i="16" s="1"/>
  <c r="U242" i="16"/>
  <c r="R242" i="16"/>
  <c r="W242" i="16" s="1"/>
  <c r="H242" i="16"/>
  <c r="I242" i="16" s="1"/>
  <c r="K242" i="16" s="1"/>
  <c r="U241" i="16"/>
  <c r="R241" i="16"/>
  <c r="J241" i="16"/>
  <c r="H241" i="16"/>
  <c r="G241" i="16"/>
  <c r="E241" i="16"/>
  <c r="U240" i="16"/>
  <c r="R240" i="16"/>
  <c r="I240" i="16"/>
  <c r="F240" i="16"/>
  <c r="U239" i="16"/>
  <c r="R239" i="16"/>
  <c r="I239" i="16"/>
  <c r="F239" i="16"/>
  <c r="U238" i="16"/>
  <c r="R238" i="16"/>
  <c r="I238" i="16"/>
  <c r="F238" i="16"/>
  <c r="U237" i="16"/>
  <c r="R237" i="16"/>
  <c r="I237" i="16"/>
  <c r="F237" i="16"/>
  <c r="U236" i="16"/>
  <c r="R236" i="16"/>
  <c r="I236" i="16"/>
  <c r="F236" i="16"/>
  <c r="U235" i="16"/>
  <c r="R235" i="16"/>
  <c r="I235" i="16"/>
  <c r="F235" i="16"/>
  <c r="U234" i="16"/>
  <c r="R234" i="16"/>
  <c r="I234" i="16"/>
  <c r="F234" i="16"/>
  <c r="U233" i="16"/>
  <c r="R233" i="16"/>
  <c r="I233" i="16"/>
  <c r="F233" i="16"/>
  <c r="U232" i="16"/>
  <c r="R232" i="16"/>
  <c r="I232" i="16"/>
  <c r="F232" i="16"/>
  <c r="U231" i="16"/>
  <c r="R231" i="16"/>
  <c r="I231" i="16"/>
  <c r="F231" i="16"/>
  <c r="U230" i="16"/>
  <c r="R230" i="16"/>
  <c r="I230" i="16"/>
  <c r="F230" i="16"/>
  <c r="U229" i="16"/>
  <c r="R229" i="16"/>
  <c r="I229" i="16"/>
  <c r="F229" i="16"/>
  <c r="U228" i="16"/>
  <c r="R228" i="16"/>
  <c r="I228" i="16"/>
  <c r="F228" i="16"/>
  <c r="U227" i="16"/>
  <c r="R227" i="16"/>
  <c r="J227" i="16"/>
  <c r="G227" i="16"/>
  <c r="F227" i="16"/>
  <c r="E227" i="16"/>
  <c r="U226" i="16"/>
  <c r="R226" i="16"/>
  <c r="H226" i="16"/>
  <c r="I226" i="16" s="1"/>
  <c r="K226" i="16" s="1"/>
  <c r="U225" i="16"/>
  <c r="R225" i="16"/>
  <c r="H225" i="16"/>
  <c r="I225" i="16" s="1"/>
  <c r="K225" i="16" s="1"/>
  <c r="U224" i="16"/>
  <c r="R224" i="16"/>
  <c r="H224" i="16"/>
  <c r="I224" i="16" s="1"/>
  <c r="K224" i="16" s="1"/>
  <c r="V223" i="16"/>
  <c r="S223" i="16"/>
  <c r="Q223" i="16"/>
  <c r="H223" i="16"/>
  <c r="I223" i="16" s="1"/>
  <c r="K223" i="16" s="1"/>
  <c r="T222" i="16"/>
  <c r="U222" i="16" s="1"/>
  <c r="R222" i="16"/>
  <c r="W222" i="16" s="1"/>
  <c r="H222" i="16"/>
  <c r="I222" i="16" s="1"/>
  <c r="K222" i="16" s="1"/>
  <c r="T221" i="16"/>
  <c r="U221" i="16" s="1"/>
  <c r="R221" i="16"/>
  <c r="H221" i="16"/>
  <c r="I221" i="16" s="1"/>
  <c r="K221" i="16" s="1"/>
  <c r="T220" i="16"/>
  <c r="U220" i="16" s="1"/>
  <c r="R220" i="16"/>
  <c r="H220" i="16"/>
  <c r="I220" i="16" s="1"/>
  <c r="K220" i="16" s="1"/>
  <c r="T219" i="16"/>
  <c r="U219" i="16" s="1"/>
  <c r="R219" i="16"/>
  <c r="H219" i="16"/>
  <c r="I219" i="16" s="1"/>
  <c r="K219" i="16" s="1"/>
  <c r="T218" i="16"/>
  <c r="U218" i="16" s="1"/>
  <c r="R218" i="16"/>
  <c r="W218" i="16" s="1"/>
  <c r="H218" i="16"/>
  <c r="I218" i="16" s="1"/>
  <c r="K218" i="16" s="1"/>
  <c r="T217" i="16"/>
  <c r="U217" i="16" s="1"/>
  <c r="R217" i="16"/>
  <c r="W217" i="16" s="1"/>
  <c r="H217" i="16"/>
  <c r="I217" i="16" s="1"/>
  <c r="K217" i="16" s="1"/>
  <c r="T216" i="16"/>
  <c r="U216" i="16" s="1"/>
  <c r="R216" i="16"/>
  <c r="W216" i="16" s="1"/>
  <c r="H216" i="16"/>
  <c r="I216" i="16" s="1"/>
  <c r="K216" i="16" s="1"/>
  <c r="T215" i="16"/>
  <c r="U215" i="16" s="1"/>
  <c r="R215" i="16"/>
  <c r="H215" i="16"/>
  <c r="I215" i="16" s="1"/>
  <c r="K215" i="16" s="1"/>
  <c r="T214" i="16"/>
  <c r="U214" i="16" s="1"/>
  <c r="R214" i="16"/>
  <c r="H214" i="16"/>
  <c r="I214" i="16" s="1"/>
  <c r="K214" i="16" s="1"/>
  <c r="T213" i="16"/>
  <c r="U213" i="16" s="1"/>
  <c r="R213" i="16"/>
  <c r="W213" i="16" s="1"/>
  <c r="H213" i="16"/>
  <c r="I213" i="16" s="1"/>
  <c r="K213" i="16" s="1"/>
  <c r="T212" i="16"/>
  <c r="U212" i="16" s="1"/>
  <c r="R212" i="16"/>
  <c r="W212" i="16" s="1"/>
  <c r="H212" i="16"/>
  <c r="I212" i="16" s="1"/>
  <c r="K212" i="16" s="1"/>
  <c r="T211" i="16"/>
  <c r="U211" i="16" s="1"/>
  <c r="R211" i="16"/>
  <c r="W211" i="16" s="1"/>
  <c r="H211" i="16"/>
  <c r="I211" i="16" s="1"/>
  <c r="K211" i="16" s="1"/>
  <c r="T210" i="16"/>
  <c r="U210" i="16" s="1"/>
  <c r="R210" i="16"/>
  <c r="H210" i="16"/>
  <c r="I210" i="16" s="1"/>
  <c r="K210" i="16" s="1"/>
  <c r="T209" i="16"/>
  <c r="U209" i="16" s="1"/>
  <c r="R209" i="16"/>
  <c r="W209" i="16" s="1"/>
  <c r="H209" i="16"/>
  <c r="I209" i="16" s="1"/>
  <c r="K209" i="16" s="1"/>
  <c r="T208" i="16"/>
  <c r="U208" i="16" s="1"/>
  <c r="R208" i="16"/>
  <c r="H208" i="16"/>
  <c r="I208" i="16" s="1"/>
  <c r="K208" i="16" s="1"/>
  <c r="T207" i="16"/>
  <c r="U207" i="16" s="1"/>
  <c r="R207" i="16"/>
  <c r="H207" i="16"/>
  <c r="I207" i="16" s="1"/>
  <c r="K207" i="16" s="1"/>
  <c r="T206" i="16"/>
  <c r="U206" i="16" s="1"/>
  <c r="R206" i="16"/>
  <c r="H206" i="16"/>
  <c r="I206" i="16" s="1"/>
  <c r="K206" i="16" s="1"/>
  <c r="T205" i="16"/>
  <c r="U205" i="16" s="1"/>
  <c r="R205" i="16"/>
  <c r="W205" i="16" s="1"/>
  <c r="H205" i="16"/>
  <c r="I205" i="16" s="1"/>
  <c r="K205" i="16" s="1"/>
  <c r="V204" i="16"/>
  <c r="T204" i="16"/>
  <c r="S204" i="16"/>
  <c r="Q204" i="16"/>
  <c r="H204" i="16"/>
  <c r="I204" i="16" s="1"/>
  <c r="K204" i="16" s="1"/>
  <c r="U203" i="16"/>
  <c r="R203" i="16"/>
  <c r="W203" i="16" s="1"/>
  <c r="H203" i="16"/>
  <c r="I203" i="16" s="1"/>
  <c r="K203" i="16" s="1"/>
  <c r="U202" i="16"/>
  <c r="R202" i="16"/>
  <c r="W202" i="16" s="1"/>
  <c r="H202" i="16"/>
  <c r="U201" i="16"/>
  <c r="R201" i="16"/>
  <c r="W201" i="16" s="1"/>
  <c r="J201" i="16"/>
  <c r="G201" i="16"/>
  <c r="E201" i="16"/>
  <c r="U200" i="16"/>
  <c r="R200" i="16"/>
  <c r="W200" i="16" s="1"/>
  <c r="H200" i="16"/>
  <c r="I200" i="16" s="1"/>
  <c r="F200" i="16"/>
  <c r="U199" i="16"/>
  <c r="R199" i="16"/>
  <c r="H199" i="16"/>
  <c r="I199" i="16" s="1"/>
  <c r="F199" i="16"/>
  <c r="U198" i="16"/>
  <c r="R198" i="16"/>
  <c r="W198" i="16" s="1"/>
  <c r="H198" i="16"/>
  <c r="I198" i="16" s="1"/>
  <c r="F198" i="16"/>
  <c r="U197" i="16"/>
  <c r="R197" i="16"/>
  <c r="H197" i="16"/>
  <c r="I197" i="16" s="1"/>
  <c r="F197" i="16"/>
  <c r="U196" i="16"/>
  <c r="R196" i="16"/>
  <c r="W196" i="16" s="1"/>
  <c r="H196" i="16"/>
  <c r="I196" i="16" s="1"/>
  <c r="F196" i="16"/>
  <c r="U195" i="16"/>
  <c r="R195" i="16"/>
  <c r="H195" i="16"/>
  <c r="I195" i="16" s="1"/>
  <c r="F195" i="16"/>
  <c r="U194" i="16"/>
  <c r="R194" i="16"/>
  <c r="W194" i="16" s="1"/>
  <c r="H194" i="16"/>
  <c r="I194" i="16" s="1"/>
  <c r="F194" i="16"/>
  <c r="U193" i="16"/>
  <c r="R193" i="16"/>
  <c r="H193" i="16"/>
  <c r="I193" i="16" s="1"/>
  <c r="F193" i="16"/>
  <c r="U192" i="16"/>
  <c r="R192" i="16"/>
  <c r="W192" i="16" s="1"/>
  <c r="H192" i="16"/>
  <c r="I192" i="16" s="1"/>
  <c r="F192" i="16"/>
  <c r="U191" i="16"/>
  <c r="R191" i="16"/>
  <c r="H191" i="16"/>
  <c r="I191" i="16" s="1"/>
  <c r="F191" i="16"/>
  <c r="U190" i="16"/>
  <c r="R190" i="16"/>
  <c r="W190" i="16" s="1"/>
  <c r="H190" i="16"/>
  <c r="I190" i="16" s="1"/>
  <c r="F190" i="16"/>
  <c r="U189" i="16"/>
  <c r="R189" i="16"/>
  <c r="H189" i="16"/>
  <c r="I189" i="16" s="1"/>
  <c r="F189" i="16"/>
  <c r="U188" i="16"/>
  <c r="R188" i="16"/>
  <c r="W188" i="16" s="1"/>
  <c r="H188" i="16"/>
  <c r="I188" i="16" s="1"/>
  <c r="F188" i="16"/>
  <c r="U187" i="16"/>
  <c r="R187" i="16"/>
  <c r="H187" i="16"/>
  <c r="I187" i="16" s="1"/>
  <c r="F187" i="16"/>
  <c r="U186" i="16"/>
  <c r="R186" i="16"/>
  <c r="W186" i="16" s="1"/>
  <c r="H186" i="16"/>
  <c r="I186" i="16" s="1"/>
  <c r="F186" i="16"/>
  <c r="U185" i="16"/>
  <c r="R185" i="16"/>
  <c r="H185" i="16"/>
  <c r="I185" i="16" s="1"/>
  <c r="F185" i="16"/>
  <c r="U184" i="16"/>
  <c r="R184" i="16"/>
  <c r="W184" i="16" s="1"/>
  <c r="H184" i="16"/>
  <c r="I184" i="16" s="1"/>
  <c r="F184" i="16"/>
  <c r="V183" i="16"/>
  <c r="S183" i="16"/>
  <c r="Q183" i="16"/>
  <c r="H183" i="16"/>
  <c r="F183" i="16"/>
  <c r="T182" i="16"/>
  <c r="U182" i="16" s="1"/>
  <c r="W182" i="16" s="1"/>
  <c r="J182" i="16"/>
  <c r="H182" i="16"/>
  <c r="G182" i="16"/>
  <c r="F182" i="16"/>
  <c r="E182" i="16"/>
  <c r="T181" i="16"/>
  <c r="U181" i="16" s="1"/>
  <c r="W181" i="16" s="1"/>
  <c r="I181" i="16"/>
  <c r="K181" i="16" s="1"/>
  <c r="T180" i="16"/>
  <c r="U180" i="16" s="1"/>
  <c r="W180" i="16" s="1"/>
  <c r="I180" i="16"/>
  <c r="K180" i="16" s="1"/>
  <c r="T179" i="16"/>
  <c r="U179" i="16" s="1"/>
  <c r="W179" i="16" s="1"/>
  <c r="I179" i="16"/>
  <c r="K179" i="16" s="1"/>
  <c r="T178" i="16"/>
  <c r="U178" i="16" s="1"/>
  <c r="W178" i="16" s="1"/>
  <c r="I178" i="16"/>
  <c r="K178" i="16" s="1"/>
  <c r="T177" i="16"/>
  <c r="U177" i="16" s="1"/>
  <c r="W177" i="16" s="1"/>
  <c r="I177" i="16"/>
  <c r="K177" i="16" s="1"/>
  <c r="T176" i="16"/>
  <c r="U176" i="16" s="1"/>
  <c r="W176" i="16" s="1"/>
  <c r="I176" i="16"/>
  <c r="K176" i="16" s="1"/>
  <c r="T175" i="16"/>
  <c r="U175" i="16" s="1"/>
  <c r="W175" i="16" s="1"/>
  <c r="I175" i="16"/>
  <c r="K175" i="16" s="1"/>
  <c r="T174" i="16"/>
  <c r="U174" i="16" s="1"/>
  <c r="W174" i="16" s="1"/>
  <c r="I174" i="16"/>
  <c r="K174" i="16" s="1"/>
  <c r="T173" i="16"/>
  <c r="U173" i="16" s="1"/>
  <c r="W173" i="16" s="1"/>
  <c r="I173" i="16"/>
  <c r="K173" i="16" s="1"/>
  <c r="T172" i="16"/>
  <c r="U172" i="16" s="1"/>
  <c r="W172" i="16" s="1"/>
  <c r="I172" i="16"/>
  <c r="K172" i="16" s="1"/>
  <c r="T171" i="16"/>
  <c r="U171" i="16" s="1"/>
  <c r="W171" i="16" s="1"/>
  <c r="I171" i="16"/>
  <c r="K171" i="16" s="1"/>
  <c r="T170" i="16"/>
  <c r="U170" i="16" s="1"/>
  <c r="W170" i="16" s="1"/>
  <c r="I170" i="16"/>
  <c r="K170" i="16" s="1"/>
  <c r="T169" i="16"/>
  <c r="U169" i="16" s="1"/>
  <c r="W169" i="16" s="1"/>
  <c r="I169" i="16"/>
  <c r="K169" i="16" s="1"/>
  <c r="T168" i="16"/>
  <c r="U168" i="16" s="1"/>
  <c r="W168" i="16" s="1"/>
  <c r="I168" i="16"/>
  <c r="K168" i="16" s="1"/>
  <c r="T167" i="16"/>
  <c r="U167" i="16" s="1"/>
  <c r="W167" i="16" s="1"/>
  <c r="I167" i="16"/>
  <c r="K167" i="16" s="1"/>
  <c r="T166" i="16"/>
  <c r="U166" i="16" s="1"/>
  <c r="W166" i="16" s="1"/>
  <c r="I166" i="16"/>
  <c r="K166" i="16" s="1"/>
  <c r="T165" i="16"/>
  <c r="U165" i="16" s="1"/>
  <c r="W165" i="16" s="1"/>
  <c r="I165" i="16"/>
  <c r="K165" i="16" s="1"/>
  <c r="T164" i="16"/>
  <c r="U164" i="16" s="1"/>
  <c r="W164" i="16" s="1"/>
  <c r="I164" i="16"/>
  <c r="K164" i="16" s="1"/>
  <c r="T163" i="16"/>
  <c r="U163" i="16" s="1"/>
  <c r="W163" i="16" s="1"/>
  <c r="I163" i="16"/>
  <c r="K163" i="16" s="1"/>
  <c r="T162" i="16"/>
  <c r="U162" i="16" s="1"/>
  <c r="W162" i="16" s="1"/>
  <c r="I162" i="16"/>
  <c r="K162" i="16" s="1"/>
  <c r="T161" i="16"/>
  <c r="U161" i="16" s="1"/>
  <c r="W161" i="16" s="1"/>
  <c r="I161" i="16"/>
  <c r="K161" i="16" s="1"/>
  <c r="T160" i="16"/>
  <c r="U160" i="16" s="1"/>
  <c r="W160" i="16" s="1"/>
  <c r="I160" i="16"/>
  <c r="K160" i="16" s="1"/>
  <c r="T159" i="16"/>
  <c r="U159" i="16" s="1"/>
  <c r="W159" i="16" s="1"/>
  <c r="I159" i="16"/>
  <c r="K159" i="16" s="1"/>
  <c r="T158" i="16"/>
  <c r="I158" i="16"/>
  <c r="K158" i="16" s="1"/>
  <c r="V157" i="16"/>
  <c r="T157" i="16"/>
  <c r="S157" i="16"/>
  <c r="Q157" i="16"/>
  <c r="I157" i="16"/>
  <c r="K157" i="16" s="1"/>
  <c r="U156" i="16"/>
  <c r="R156" i="16"/>
  <c r="I156" i="16"/>
  <c r="K156" i="16" s="1"/>
  <c r="U155" i="16"/>
  <c r="R155" i="16"/>
  <c r="I155" i="16"/>
  <c r="K155" i="16" s="1"/>
  <c r="U154" i="16"/>
  <c r="R154" i="16"/>
  <c r="J154" i="16"/>
  <c r="G154" i="16"/>
  <c r="E154" i="16"/>
  <c r="U153" i="16"/>
  <c r="R153" i="16"/>
  <c r="H153" i="16"/>
  <c r="I153" i="16" s="1"/>
  <c r="F153" i="16"/>
  <c r="U152" i="16"/>
  <c r="R152" i="16"/>
  <c r="W152" i="16" s="1"/>
  <c r="H152" i="16"/>
  <c r="I152" i="16" s="1"/>
  <c r="F152" i="16"/>
  <c r="U151" i="16"/>
  <c r="R151" i="16"/>
  <c r="H151" i="16"/>
  <c r="I151" i="16" s="1"/>
  <c r="F151" i="16"/>
  <c r="U150" i="16"/>
  <c r="R150" i="16"/>
  <c r="W150" i="16" s="1"/>
  <c r="H150" i="16"/>
  <c r="I150" i="16" s="1"/>
  <c r="F150" i="16"/>
  <c r="U149" i="16"/>
  <c r="R149" i="16"/>
  <c r="H149" i="16"/>
  <c r="I149" i="16" s="1"/>
  <c r="F149" i="16"/>
  <c r="U148" i="16"/>
  <c r="R148" i="16"/>
  <c r="W148" i="16" s="1"/>
  <c r="H148" i="16"/>
  <c r="I148" i="16" s="1"/>
  <c r="F148" i="16"/>
  <c r="U147" i="16"/>
  <c r="R147" i="16"/>
  <c r="H147" i="16"/>
  <c r="I147" i="16" s="1"/>
  <c r="F147" i="16"/>
  <c r="U146" i="16"/>
  <c r="R146" i="16"/>
  <c r="W146" i="16" s="1"/>
  <c r="H146" i="16"/>
  <c r="I146" i="16" s="1"/>
  <c r="F146" i="16"/>
  <c r="U145" i="16"/>
  <c r="R145" i="16"/>
  <c r="H145" i="16"/>
  <c r="I145" i="16" s="1"/>
  <c r="F145" i="16"/>
  <c r="U144" i="16"/>
  <c r="R144" i="16"/>
  <c r="W144" i="16" s="1"/>
  <c r="H144" i="16"/>
  <c r="I144" i="16" s="1"/>
  <c r="F144" i="16"/>
  <c r="V143" i="16"/>
  <c r="T143" i="16"/>
  <c r="S143" i="16"/>
  <c r="R143" i="16"/>
  <c r="Q143" i="16"/>
  <c r="H143" i="16"/>
  <c r="I143" i="16" s="1"/>
  <c r="F143" i="16"/>
  <c r="U142" i="16"/>
  <c r="W142" i="16" s="1"/>
  <c r="H142" i="16"/>
  <c r="I142" i="16" s="1"/>
  <c r="F142" i="16"/>
  <c r="U141" i="16"/>
  <c r="W141" i="16" s="1"/>
  <c r="H141" i="16"/>
  <c r="I141" i="16" s="1"/>
  <c r="F141" i="16"/>
  <c r="U140" i="16"/>
  <c r="W140" i="16" s="1"/>
  <c r="H140" i="16"/>
  <c r="I140" i="16" s="1"/>
  <c r="F140" i="16"/>
  <c r="U139" i="16"/>
  <c r="W139" i="16" s="1"/>
  <c r="H139" i="16"/>
  <c r="I139" i="16" s="1"/>
  <c r="F139" i="16"/>
  <c r="U138" i="16"/>
  <c r="W138" i="16" s="1"/>
  <c r="H138" i="16"/>
  <c r="I138" i="16" s="1"/>
  <c r="F138" i="16"/>
  <c r="U137" i="16"/>
  <c r="W137" i="16" s="1"/>
  <c r="H137" i="16"/>
  <c r="I137" i="16" s="1"/>
  <c r="F137" i="16"/>
  <c r="U136" i="16"/>
  <c r="W136" i="16" s="1"/>
  <c r="H136" i="16"/>
  <c r="I136" i="16" s="1"/>
  <c r="F136" i="16"/>
  <c r="U135" i="16"/>
  <c r="W135" i="16" s="1"/>
  <c r="H135" i="16"/>
  <c r="I135" i="16" s="1"/>
  <c r="F135" i="16"/>
  <c r="U134" i="16"/>
  <c r="W134" i="16" s="1"/>
  <c r="H134" i="16"/>
  <c r="I134" i="16" s="1"/>
  <c r="F134" i="16"/>
  <c r="U133" i="16"/>
  <c r="W133" i="16" s="1"/>
  <c r="H133" i="16"/>
  <c r="I133" i="16" s="1"/>
  <c r="F133" i="16"/>
  <c r="U132" i="16"/>
  <c r="W132" i="16" s="1"/>
  <c r="H132" i="16"/>
  <c r="I132" i="16" s="1"/>
  <c r="F132" i="16"/>
  <c r="U131" i="16"/>
  <c r="W131" i="16" s="1"/>
  <c r="H131" i="16"/>
  <c r="I131" i="16" s="1"/>
  <c r="F131" i="16"/>
  <c r="K131" i="16" s="1"/>
  <c r="U130" i="16"/>
  <c r="W130" i="16" s="1"/>
  <c r="J130" i="16"/>
  <c r="G130" i="16"/>
  <c r="F130" i="16"/>
  <c r="E130" i="16"/>
  <c r="U129" i="16"/>
  <c r="W129" i="16" s="1"/>
  <c r="H129" i="16"/>
  <c r="I129" i="16" s="1"/>
  <c r="K129" i="16" s="1"/>
  <c r="U128" i="16"/>
  <c r="W128" i="16" s="1"/>
  <c r="H128" i="16"/>
  <c r="I128" i="16" s="1"/>
  <c r="K128" i="16" s="1"/>
  <c r="U127" i="16"/>
  <c r="W127" i="16" s="1"/>
  <c r="H127" i="16"/>
  <c r="I127" i="16" s="1"/>
  <c r="K127" i="16" s="1"/>
  <c r="U126" i="16"/>
  <c r="W126" i="16" s="1"/>
  <c r="H126" i="16"/>
  <c r="I126" i="16" s="1"/>
  <c r="K126" i="16" s="1"/>
  <c r="U125" i="16"/>
  <c r="W125" i="16" s="1"/>
  <c r="H125" i="16"/>
  <c r="I125" i="16" s="1"/>
  <c r="K125" i="16" s="1"/>
  <c r="U124" i="16"/>
  <c r="W124" i="16" s="1"/>
  <c r="H124" i="16"/>
  <c r="I124" i="16" s="1"/>
  <c r="K124" i="16" s="1"/>
  <c r="U123" i="16"/>
  <c r="W123" i="16" s="1"/>
  <c r="H123" i="16"/>
  <c r="I123" i="16" s="1"/>
  <c r="K123" i="16" s="1"/>
  <c r="V122" i="16"/>
  <c r="S122" i="16"/>
  <c r="R122" i="16"/>
  <c r="Q122" i="16"/>
  <c r="H122" i="16"/>
  <c r="T121" i="16"/>
  <c r="U121" i="16" s="1"/>
  <c r="W121" i="16" s="1"/>
  <c r="J121" i="16"/>
  <c r="H121" i="16"/>
  <c r="G121" i="16"/>
  <c r="F121" i="16"/>
  <c r="E121" i="16"/>
  <c r="T120" i="16"/>
  <c r="U120" i="16" s="1"/>
  <c r="W120" i="16" s="1"/>
  <c r="I120" i="16"/>
  <c r="K120" i="16" s="1"/>
  <c r="T119" i="16"/>
  <c r="U119" i="16" s="1"/>
  <c r="W119" i="16" s="1"/>
  <c r="I119" i="16"/>
  <c r="K119" i="16" s="1"/>
  <c r="T118" i="16"/>
  <c r="U118" i="16" s="1"/>
  <c r="W118" i="16" s="1"/>
  <c r="I118" i="16"/>
  <c r="K118" i="16" s="1"/>
  <c r="T117" i="16"/>
  <c r="U117" i="16" s="1"/>
  <c r="W117" i="16" s="1"/>
  <c r="I117" i="16"/>
  <c r="K117" i="16" s="1"/>
  <c r="T116" i="16"/>
  <c r="U116" i="16" s="1"/>
  <c r="W116" i="16" s="1"/>
  <c r="I116" i="16"/>
  <c r="K116" i="16" s="1"/>
  <c r="T115" i="16"/>
  <c r="U115" i="16" s="1"/>
  <c r="W115" i="16" s="1"/>
  <c r="I115" i="16"/>
  <c r="K115" i="16" s="1"/>
  <c r="T114" i="16"/>
  <c r="U114" i="16" s="1"/>
  <c r="W114" i="16" s="1"/>
  <c r="I114" i="16"/>
  <c r="K114" i="16" s="1"/>
  <c r="T113" i="16"/>
  <c r="U113" i="16" s="1"/>
  <c r="W113" i="16" s="1"/>
  <c r="I113" i="16"/>
  <c r="K113" i="16" s="1"/>
  <c r="T112" i="16"/>
  <c r="U112" i="16" s="1"/>
  <c r="W112" i="16" s="1"/>
  <c r="I112" i="16"/>
  <c r="K112" i="16" s="1"/>
  <c r="T111" i="16"/>
  <c r="U111" i="16" s="1"/>
  <c r="W111" i="16" s="1"/>
  <c r="I111" i="16"/>
  <c r="K111" i="16" s="1"/>
  <c r="T110" i="16"/>
  <c r="U110" i="16" s="1"/>
  <c r="W110" i="16" s="1"/>
  <c r="I110" i="16"/>
  <c r="K110" i="16" s="1"/>
  <c r="T109" i="16"/>
  <c r="U109" i="16" s="1"/>
  <c r="W109" i="16" s="1"/>
  <c r="I109" i="16"/>
  <c r="K109" i="16" s="1"/>
  <c r="T108" i="16"/>
  <c r="U108" i="16" s="1"/>
  <c r="W108" i="16" s="1"/>
  <c r="I108" i="16"/>
  <c r="K108" i="16" s="1"/>
  <c r="T107" i="16"/>
  <c r="U107" i="16" s="1"/>
  <c r="W107" i="16" s="1"/>
  <c r="I107" i="16"/>
  <c r="K107" i="16" s="1"/>
  <c r="T106" i="16"/>
  <c r="U106" i="16" s="1"/>
  <c r="W106" i="16" s="1"/>
  <c r="I106" i="16"/>
  <c r="K106" i="16" s="1"/>
  <c r="V105" i="16"/>
  <c r="S105" i="16"/>
  <c r="Q105" i="16"/>
  <c r="I105" i="16"/>
  <c r="K105" i="16" s="1"/>
  <c r="T104" i="16"/>
  <c r="U104" i="16" s="1"/>
  <c r="R104" i="16"/>
  <c r="I104" i="16"/>
  <c r="K104" i="16" s="1"/>
  <c r="T103" i="16"/>
  <c r="U103" i="16" s="1"/>
  <c r="R103" i="16"/>
  <c r="W103" i="16" s="1"/>
  <c r="I103" i="16"/>
  <c r="K103" i="16" s="1"/>
  <c r="T102" i="16"/>
  <c r="U102" i="16" s="1"/>
  <c r="R102" i="16"/>
  <c r="W102" i="16" s="1"/>
  <c r="I102" i="16"/>
  <c r="K102" i="16" s="1"/>
  <c r="T101" i="16"/>
  <c r="U101" i="16" s="1"/>
  <c r="R101" i="16"/>
  <c r="W101" i="16" s="1"/>
  <c r="I101" i="16"/>
  <c r="K101" i="16" s="1"/>
  <c r="T100" i="16"/>
  <c r="U100" i="16" s="1"/>
  <c r="R100" i="16"/>
  <c r="J100" i="16"/>
  <c r="H100" i="16"/>
  <c r="G100" i="16"/>
  <c r="F100" i="16"/>
  <c r="E100" i="16"/>
  <c r="T99" i="16"/>
  <c r="U99" i="16" s="1"/>
  <c r="R99" i="16"/>
  <c r="W99" i="16" s="1"/>
  <c r="I99" i="16"/>
  <c r="K99" i="16" s="1"/>
  <c r="T98" i="16"/>
  <c r="U98" i="16" s="1"/>
  <c r="R98" i="16"/>
  <c r="W98" i="16" s="1"/>
  <c r="I98" i="16"/>
  <c r="K98" i="16" s="1"/>
  <c r="T97" i="16"/>
  <c r="U97" i="16" s="1"/>
  <c r="R97" i="16"/>
  <c r="W97" i="16" s="1"/>
  <c r="I97" i="16"/>
  <c r="K97" i="16" s="1"/>
  <c r="T96" i="16"/>
  <c r="U96" i="16" s="1"/>
  <c r="R96" i="16"/>
  <c r="I96" i="16"/>
  <c r="K96" i="16" s="1"/>
  <c r="T95" i="16"/>
  <c r="U95" i="16" s="1"/>
  <c r="R95" i="16"/>
  <c r="W95" i="16" s="1"/>
  <c r="I95" i="16"/>
  <c r="K95" i="16" s="1"/>
  <c r="T94" i="16"/>
  <c r="U94" i="16" s="1"/>
  <c r="R94" i="16"/>
  <c r="I94" i="16"/>
  <c r="K94" i="16" s="1"/>
  <c r="T93" i="16"/>
  <c r="U93" i="16" s="1"/>
  <c r="R93" i="16"/>
  <c r="I93" i="16"/>
  <c r="K93" i="16" s="1"/>
  <c r="T92" i="16"/>
  <c r="U92" i="16" s="1"/>
  <c r="R92" i="16"/>
  <c r="I92" i="16"/>
  <c r="K92" i="16" s="1"/>
  <c r="T91" i="16"/>
  <c r="U91" i="16" s="1"/>
  <c r="R91" i="16"/>
  <c r="W91" i="16" s="1"/>
  <c r="I91" i="16"/>
  <c r="K91" i="16" s="1"/>
  <c r="T90" i="16"/>
  <c r="U90" i="16" s="1"/>
  <c r="R90" i="16"/>
  <c r="W90" i="16" s="1"/>
  <c r="I90" i="16"/>
  <c r="K90" i="16" s="1"/>
  <c r="T89" i="16"/>
  <c r="U89" i="16" s="1"/>
  <c r="R89" i="16"/>
  <c r="W89" i="16" s="1"/>
  <c r="I89" i="16"/>
  <c r="K89" i="16" s="1"/>
  <c r="T88" i="16"/>
  <c r="U88" i="16" s="1"/>
  <c r="R88" i="16"/>
  <c r="I88" i="16"/>
  <c r="K88" i="16" s="1"/>
  <c r="T87" i="16"/>
  <c r="U87" i="16" s="1"/>
  <c r="R87" i="16"/>
  <c r="W87" i="16" s="1"/>
  <c r="I87" i="16"/>
  <c r="K87" i="16" s="1"/>
  <c r="T86" i="16"/>
  <c r="U86" i="16" s="1"/>
  <c r="R86" i="16"/>
  <c r="I86" i="16"/>
  <c r="K86" i="16" s="1"/>
  <c r="T85" i="16"/>
  <c r="R85" i="16"/>
  <c r="I85" i="16"/>
  <c r="K85" i="16" s="1"/>
  <c r="T84" i="16"/>
  <c r="U84" i="16" s="1"/>
  <c r="R84" i="16"/>
  <c r="I84" i="16"/>
  <c r="K84" i="16" s="1"/>
  <c r="V83" i="16"/>
  <c r="S83" i="16"/>
  <c r="Q83" i="16"/>
  <c r="I83" i="16"/>
  <c r="K83" i="16" s="1"/>
  <c r="T82" i="16"/>
  <c r="U82" i="16" s="1"/>
  <c r="W82" i="16" s="1"/>
  <c r="I82" i="16"/>
  <c r="K82" i="16" s="1"/>
  <c r="T81" i="16"/>
  <c r="U81" i="16" s="1"/>
  <c r="W81" i="16" s="1"/>
  <c r="I81" i="16"/>
  <c r="K81" i="16" s="1"/>
  <c r="T80" i="16"/>
  <c r="U80" i="16" s="1"/>
  <c r="W80" i="16" s="1"/>
  <c r="I80" i="16"/>
  <c r="K80" i="16" s="1"/>
  <c r="T79" i="16"/>
  <c r="U79" i="16" s="1"/>
  <c r="W79" i="16" s="1"/>
  <c r="I79" i="16"/>
  <c r="K79" i="16" s="1"/>
  <c r="T78" i="16"/>
  <c r="U78" i="16" s="1"/>
  <c r="W78" i="16" s="1"/>
  <c r="J78" i="16"/>
  <c r="G78" i="16"/>
  <c r="F78" i="16"/>
  <c r="E78" i="16"/>
  <c r="T77" i="16"/>
  <c r="U77" i="16" s="1"/>
  <c r="W77" i="16" s="1"/>
  <c r="H77" i="16"/>
  <c r="I77" i="16" s="1"/>
  <c r="K77" i="16" s="1"/>
  <c r="T76" i="16"/>
  <c r="U76" i="16" s="1"/>
  <c r="W76" i="16" s="1"/>
  <c r="H76" i="16"/>
  <c r="I76" i="16" s="1"/>
  <c r="K76" i="16" s="1"/>
  <c r="T75" i="16"/>
  <c r="U75" i="16" s="1"/>
  <c r="W75" i="16" s="1"/>
  <c r="H75" i="16"/>
  <c r="I75" i="16" s="1"/>
  <c r="K75" i="16" s="1"/>
  <c r="T74" i="16"/>
  <c r="U74" i="16" s="1"/>
  <c r="W74" i="16" s="1"/>
  <c r="H74" i="16"/>
  <c r="I74" i="16" s="1"/>
  <c r="K74" i="16" s="1"/>
  <c r="T73" i="16"/>
  <c r="U73" i="16" s="1"/>
  <c r="W73" i="16" s="1"/>
  <c r="H73" i="16"/>
  <c r="I73" i="16" s="1"/>
  <c r="K73" i="16" s="1"/>
  <c r="T72" i="16"/>
  <c r="U72" i="16" s="1"/>
  <c r="W72" i="16" s="1"/>
  <c r="H72" i="16"/>
  <c r="I72" i="16" s="1"/>
  <c r="K72" i="16" s="1"/>
  <c r="T71" i="16"/>
  <c r="U71" i="16" s="1"/>
  <c r="W71" i="16" s="1"/>
  <c r="H71" i="16"/>
  <c r="I71" i="16" s="1"/>
  <c r="K71" i="16" s="1"/>
  <c r="T70" i="16"/>
  <c r="U70" i="16" s="1"/>
  <c r="W70" i="16" s="1"/>
  <c r="H70" i="16"/>
  <c r="I70" i="16" s="1"/>
  <c r="K70" i="16" s="1"/>
  <c r="T69" i="16"/>
  <c r="U69" i="16" s="1"/>
  <c r="W69" i="16" s="1"/>
  <c r="H69" i="16"/>
  <c r="I69" i="16" s="1"/>
  <c r="K69" i="16" s="1"/>
  <c r="T68" i="16"/>
  <c r="U68" i="16" s="1"/>
  <c r="W68" i="16" s="1"/>
  <c r="H68" i="16"/>
  <c r="I68" i="16" s="1"/>
  <c r="K68" i="16" s="1"/>
  <c r="T67" i="16"/>
  <c r="U67" i="16" s="1"/>
  <c r="W67" i="16" s="1"/>
  <c r="H67" i="16"/>
  <c r="I67" i="16" s="1"/>
  <c r="K67" i="16" s="1"/>
  <c r="T66" i="16"/>
  <c r="U66" i="16" s="1"/>
  <c r="W66" i="16" s="1"/>
  <c r="H66" i="16"/>
  <c r="I66" i="16" s="1"/>
  <c r="K66" i="16" s="1"/>
  <c r="T65" i="16"/>
  <c r="U65" i="16" s="1"/>
  <c r="W65" i="16" s="1"/>
  <c r="H65" i="16"/>
  <c r="I65" i="16" s="1"/>
  <c r="K65" i="16" s="1"/>
  <c r="T64" i="16"/>
  <c r="U64" i="16" s="1"/>
  <c r="W64" i="16" s="1"/>
  <c r="H64" i="16"/>
  <c r="I64" i="16" s="1"/>
  <c r="K64" i="16" s="1"/>
  <c r="T63" i="16"/>
  <c r="U63" i="16" s="1"/>
  <c r="W63" i="16" s="1"/>
  <c r="H63" i="16"/>
  <c r="I63" i="16" s="1"/>
  <c r="K63" i="16" s="1"/>
  <c r="T62" i="16"/>
  <c r="H62" i="16"/>
  <c r="I62" i="16" s="1"/>
  <c r="K62" i="16" s="1"/>
  <c r="V61" i="16"/>
  <c r="T61" i="16"/>
  <c r="S61" i="16"/>
  <c r="R61" i="16"/>
  <c r="Q61" i="16"/>
  <c r="H61" i="16"/>
  <c r="I61" i="16" s="1"/>
  <c r="K61" i="16" s="1"/>
  <c r="U60" i="16"/>
  <c r="W60" i="16" s="1"/>
  <c r="H60" i="16"/>
  <c r="I60" i="16" s="1"/>
  <c r="K60" i="16" s="1"/>
  <c r="U59" i="16"/>
  <c r="W59" i="16" s="1"/>
  <c r="H59" i="16"/>
  <c r="I59" i="16" s="1"/>
  <c r="K59" i="16" s="1"/>
  <c r="U58" i="16"/>
  <c r="W58" i="16" s="1"/>
  <c r="H58" i="16"/>
  <c r="I58" i="16" s="1"/>
  <c r="K58" i="16" s="1"/>
  <c r="U57" i="16"/>
  <c r="W57" i="16" s="1"/>
  <c r="H57" i="16"/>
  <c r="I57" i="16" s="1"/>
  <c r="K57" i="16" s="1"/>
  <c r="U56" i="16"/>
  <c r="W56" i="16" s="1"/>
  <c r="H56" i="16"/>
  <c r="I56" i="16" s="1"/>
  <c r="K56" i="16" s="1"/>
  <c r="U55" i="16"/>
  <c r="W55" i="16" s="1"/>
  <c r="H55" i="16"/>
  <c r="I55" i="16" s="1"/>
  <c r="K55" i="16" s="1"/>
  <c r="U54" i="16"/>
  <c r="W54" i="16" s="1"/>
  <c r="H54" i="16"/>
  <c r="I54" i="16" s="1"/>
  <c r="K54" i="16" s="1"/>
  <c r="U53" i="16"/>
  <c r="W53" i="16" s="1"/>
  <c r="H53" i="16"/>
  <c r="I53" i="16" s="1"/>
  <c r="K53" i="16" s="1"/>
  <c r="U52" i="16"/>
  <c r="W52" i="16" s="1"/>
  <c r="H52" i="16"/>
  <c r="I52" i="16" s="1"/>
  <c r="K52" i="16" s="1"/>
  <c r="U51" i="16"/>
  <c r="W51" i="16" s="1"/>
  <c r="H51" i="16"/>
  <c r="I51" i="16" s="1"/>
  <c r="K51" i="16" s="1"/>
  <c r="U50" i="16"/>
  <c r="W50" i="16" s="1"/>
  <c r="H50" i="16"/>
  <c r="I50" i="16" s="1"/>
  <c r="K50" i="16" s="1"/>
  <c r="U49" i="16"/>
  <c r="W49" i="16" s="1"/>
  <c r="H49" i="16"/>
  <c r="I49" i="16" s="1"/>
  <c r="K49" i="16" s="1"/>
  <c r="U48" i="16"/>
  <c r="W48" i="16" s="1"/>
  <c r="H48" i="16"/>
  <c r="I48" i="16" s="1"/>
  <c r="K48" i="16" s="1"/>
  <c r="U47" i="16"/>
  <c r="W47" i="16" s="1"/>
  <c r="H47" i="16"/>
  <c r="I47" i="16" s="1"/>
  <c r="K47" i="16" s="1"/>
  <c r="U46" i="16"/>
  <c r="W46" i="16" s="1"/>
  <c r="J46" i="16"/>
  <c r="H46" i="16"/>
  <c r="G46" i="16"/>
  <c r="F46" i="16"/>
  <c r="E46" i="16"/>
  <c r="U45" i="16"/>
  <c r="W45" i="16" s="1"/>
  <c r="I45" i="16"/>
  <c r="K45" i="16" s="1"/>
  <c r="U44" i="16"/>
  <c r="W44" i="16" s="1"/>
  <c r="I44" i="16"/>
  <c r="K44" i="16" s="1"/>
  <c r="U43" i="16"/>
  <c r="W43" i="16" s="1"/>
  <c r="I43" i="16"/>
  <c r="K43" i="16" s="1"/>
  <c r="U42" i="16"/>
  <c r="W42" i="16" s="1"/>
  <c r="I42" i="16"/>
  <c r="K42" i="16" s="1"/>
  <c r="U41" i="16"/>
  <c r="W41" i="16" s="1"/>
  <c r="I41" i="16"/>
  <c r="K41" i="16" s="1"/>
  <c r="U40" i="16"/>
  <c r="W40" i="16" s="1"/>
  <c r="I40" i="16"/>
  <c r="K40" i="16" s="1"/>
  <c r="U39" i="16"/>
  <c r="W39" i="16" s="1"/>
  <c r="I39" i="16"/>
  <c r="K39" i="16" s="1"/>
  <c r="U38" i="16"/>
  <c r="W38" i="16" s="1"/>
  <c r="I38" i="16"/>
  <c r="K38" i="16" s="1"/>
  <c r="U37" i="16"/>
  <c r="W37" i="16" s="1"/>
  <c r="I37" i="16"/>
  <c r="K37" i="16" s="1"/>
  <c r="U36" i="16"/>
  <c r="W36" i="16" s="1"/>
  <c r="I36" i="16"/>
  <c r="K36" i="16" s="1"/>
  <c r="U35" i="16"/>
  <c r="W35" i="16" s="1"/>
  <c r="I35" i="16"/>
  <c r="K35" i="16" s="1"/>
  <c r="U34" i="16"/>
  <c r="W34" i="16" s="1"/>
  <c r="I34" i="16"/>
  <c r="K34" i="16" s="1"/>
  <c r="U33" i="16"/>
  <c r="W33" i="16" s="1"/>
  <c r="I33" i="16"/>
  <c r="K33" i="16" s="1"/>
  <c r="U32" i="16"/>
  <c r="W32" i="16" s="1"/>
  <c r="I32" i="16"/>
  <c r="K32" i="16" s="1"/>
  <c r="U31" i="16"/>
  <c r="W31" i="16" s="1"/>
  <c r="I31" i="16"/>
  <c r="K31" i="16" s="1"/>
  <c r="U30" i="16"/>
  <c r="W30" i="16" s="1"/>
  <c r="I30" i="16"/>
  <c r="K30" i="16" s="1"/>
  <c r="U29" i="16"/>
  <c r="W29" i="16" s="1"/>
  <c r="I29" i="16"/>
  <c r="K29" i="16" s="1"/>
  <c r="U28" i="16"/>
  <c r="W28" i="16" s="1"/>
  <c r="I28" i="16"/>
  <c r="K28" i="16" s="1"/>
  <c r="U27" i="16"/>
  <c r="W27" i="16" s="1"/>
  <c r="I27" i="16"/>
  <c r="K27" i="16" s="1"/>
  <c r="R26" i="16"/>
  <c r="I26" i="16"/>
  <c r="K26" i="16" s="1"/>
  <c r="U25" i="16"/>
  <c r="R25" i="16"/>
  <c r="I25" i="16"/>
  <c r="K25" i="16" s="1"/>
  <c r="U24" i="16"/>
  <c r="R24" i="16"/>
  <c r="W24" i="16" s="1"/>
  <c r="J24" i="16"/>
  <c r="G24" i="16"/>
  <c r="F24" i="16"/>
  <c r="E24" i="16"/>
  <c r="U23" i="16"/>
  <c r="R23" i="16"/>
  <c r="H23" i="16"/>
  <c r="I23" i="16" s="1"/>
  <c r="K23" i="16" s="1"/>
  <c r="U22" i="16"/>
  <c r="R22" i="16"/>
  <c r="H22" i="16"/>
  <c r="I22" i="16" s="1"/>
  <c r="K22" i="16" s="1"/>
  <c r="U21" i="16"/>
  <c r="R21" i="16"/>
  <c r="W21" i="16" s="1"/>
  <c r="H21" i="16"/>
  <c r="I21" i="16" s="1"/>
  <c r="K21" i="16" s="1"/>
  <c r="U20" i="16"/>
  <c r="R20" i="16"/>
  <c r="W20" i="16" s="1"/>
  <c r="H20" i="16"/>
  <c r="I20" i="16" s="1"/>
  <c r="K20" i="16" s="1"/>
  <c r="U19" i="16"/>
  <c r="R19" i="16"/>
  <c r="W19" i="16" s="1"/>
  <c r="H19" i="16"/>
  <c r="I19" i="16" s="1"/>
  <c r="K19" i="16" s="1"/>
  <c r="U18" i="16"/>
  <c r="R18" i="16"/>
  <c r="H18" i="16"/>
  <c r="I18" i="16" s="1"/>
  <c r="K18" i="16" s="1"/>
  <c r="U17" i="16"/>
  <c r="R17" i="16"/>
  <c r="W17" i="16" s="1"/>
  <c r="H17" i="16"/>
  <c r="I17" i="16" s="1"/>
  <c r="K17" i="16" s="1"/>
  <c r="U16" i="16"/>
  <c r="R16" i="16"/>
  <c r="H16" i="16"/>
  <c r="I16" i="16" s="1"/>
  <c r="K16" i="16" s="1"/>
  <c r="U15" i="16"/>
  <c r="R15" i="16"/>
  <c r="H15" i="16"/>
  <c r="I15" i="16" s="1"/>
  <c r="K15" i="16" s="1"/>
  <c r="U14" i="16"/>
  <c r="R14" i="16"/>
  <c r="H14" i="16"/>
  <c r="I14" i="16" s="1"/>
  <c r="K14" i="16" s="1"/>
  <c r="U13" i="16"/>
  <c r="R13" i="16"/>
  <c r="W13" i="16" s="1"/>
  <c r="H13" i="16"/>
  <c r="I13" i="16" s="1"/>
  <c r="K13" i="16" s="1"/>
  <c r="U12" i="16"/>
  <c r="R12" i="16"/>
  <c r="W12" i="16" s="1"/>
  <c r="H12" i="16"/>
  <c r="I12" i="16" s="1"/>
  <c r="K12" i="16" s="1"/>
  <c r="U11" i="16"/>
  <c r="R11" i="16"/>
  <c r="W11" i="16" s="1"/>
  <c r="H11" i="16"/>
  <c r="I11" i="16" s="1"/>
  <c r="K11" i="16" s="1"/>
  <c r="U10" i="16"/>
  <c r="R10" i="16"/>
  <c r="H10" i="16"/>
  <c r="I10" i="16" s="1"/>
  <c r="K10" i="16" s="1"/>
  <c r="U9" i="16"/>
  <c r="R9" i="16"/>
  <c r="W9" i="16" s="1"/>
  <c r="H9" i="16"/>
  <c r="I9" i="16" s="1"/>
  <c r="K9" i="16" s="1"/>
  <c r="U8" i="16"/>
  <c r="R8" i="16"/>
  <c r="H8" i="16"/>
  <c r="I8" i="16" s="1"/>
  <c r="K8" i="16" s="1"/>
  <c r="U7" i="16"/>
  <c r="R7" i="16"/>
  <c r="H7" i="16"/>
  <c r="W7" i="16" l="1"/>
  <c r="W15" i="16"/>
  <c r="W23" i="16"/>
  <c r="W93" i="16"/>
  <c r="W145" i="16"/>
  <c r="W147" i="16"/>
  <c r="W157" i="16" s="1"/>
  <c r="W149" i="16"/>
  <c r="W151" i="16"/>
  <c r="W153" i="16"/>
  <c r="W155" i="16"/>
  <c r="W207" i="16"/>
  <c r="W215" i="16"/>
  <c r="W220" i="16"/>
  <c r="W225" i="16"/>
  <c r="W248" i="16"/>
  <c r="W258" i="16"/>
  <c r="W265" i="16"/>
  <c r="W273" i="16"/>
  <c r="W277" i="16"/>
  <c r="W285" i="16"/>
  <c r="W61" i="16"/>
  <c r="U26" i="16"/>
  <c r="W10" i="16"/>
  <c r="W18" i="16"/>
  <c r="W25" i="16"/>
  <c r="W88" i="16"/>
  <c r="W96" i="16"/>
  <c r="W100" i="16"/>
  <c r="W210" i="16"/>
  <c r="W227" i="16"/>
  <c r="W229" i="16"/>
  <c r="W231" i="16"/>
  <c r="W233" i="16"/>
  <c r="W235" i="16"/>
  <c r="W237" i="16"/>
  <c r="W239" i="16"/>
  <c r="W243" i="16"/>
  <c r="W251" i="16"/>
  <c r="W260" i="16"/>
  <c r="W268" i="16"/>
  <c r="W276" i="16"/>
  <c r="W280" i="16"/>
  <c r="W371" i="16"/>
  <c r="K409" i="16"/>
  <c r="W412" i="16"/>
  <c r="W8" i="16"/>
  <c r="W16" i="16"/>
  <c r="W86" i="16"/>
  <c r="W94" i="16"/>
  <c r="W156" i="16"/>
  <c r="W185" i="16"/>
  <c r="W204" i="16" s="1"/>
  <c r="W187" i="16"/>
  <c r="W189" i="16"/>
  <c r="W191" i="16"/>
  <c r="W193" i="16"/>
  <c r="W195" i="16"/>
  <c r="W197" i="16"/>
  <c r="W199" i="16"/>
  <c r="W208" i="16"/>
  <c r="W221" i="16"/>
  <c r="W226" i="16"/>
  <c r="W241" i="16"/>
  <c r="W249" i="16"/>
  <c r="W259" i="16"/>
  <c r="W266" i="16"/>
  <c r="W274" i="16"/>
  <c r="W278" i="16"/>
  <c r="W286" i="16"/>
  <c r="W288" i="16" s="1"/>
  <c r="W411" i="16"/>
  <c r="W122" i="16"/>
  <c r="W354" i="16"/>
  <c r="W389" i="16"/>
  <c r="W14" i="16"/>
  <c r="W22" i="16"/>
  <c r="W84" i="16"/>
  <c r="W92" i="16"/>
  <c r="W104" i="16"/>
  <c r="W143" i="16"/>
  <c r="W154" i="16"/>
  <c r="W206" i="16"/>
  <c r="W223" i="16" s="1"/>
  <c r="W214" i="16"/>
  <c r="W219" i="16"/>
  <c r="W224" i="16"/>
  <c r="W228" i="16"/>
  <c r="W230" i="16"/>
  <c r="W232" i="16"/>
  <c r="W234" i="16"/>
  <c r="W236" i="16"/>
  <c r="W238" i="16"/>
  <c r="W240" i="16"/>
  <c r="W247" i="16"/>
  <c r="W257" i="16"/>
  <c r="W264" i="16"/>
  <c r="W272" i="16"/>
  <c r="W284" i="16"/>
  <c r="I100" i="16"/>
  <c r="K408" i="16"/>
  <c r="K152" i="16"/>
  <c r="K185" i="16"/>
  <c r="K187" i="16"/>
  <c r="K142" i="16"/>
  <c r="I241" i="16"/>
  <c r="K412" i="16"/>
  <c r="K299" i="16"/>
  <c r="K390" i="16"/>
  <c r="K395" i="16"/>
  <c r="K399" i="16"/>
  <c r="K411" i="16"/>
  <c r="K147" i="16"/>
  <c r="K149" i="16"/>
  <c r="K229" i="16"/>
  <c r="K231" i="16"/>
  <c r="K233" i="16"/>
  <c r="K235" i="16"/>
  <c r="K237" i="16"/>
  <c r="K239" i="16"/>
  <c r="K394" i="16"/>
  <c r="U389" i="16"/>
  <c r="K189" i="16"/>
  <c r="K191" i="16"/>
  <c r="K306" i="16"/>
  <c r="K136" i="16"/>
  <c r="K141" i="16"/>
  <c r="K301" i="16"/>
  <c r="K388" i="16"/>
  <c r="K392" i="16"/>
  <c r="K397" i="16"/>
  <c r="K402" i="16"/>
  <c r="K304" i="16"/>
  <c r="K400" i="16"/>
  <c r="K190" i="16"/>
  <c r="K194" i="16"/>
  <c r="K196" i="16"/>
  <c r="K198" i="16"/>
  <c r="K302" i="16"/>
  <c r="K389" i="16"/>
  <c r="K137" i="16"/>
  <c r="K305" i="16"/>
  <c r="U411" i="16"/>
  <c r="K146" i="16"/>
  <c r="K148" i="16"/>
  <c r="K150" i="16"/>
  <c r="K300" i="16"/>
  <c r="K391" i="16"/>
  <c r="K396" i="16"/>
  <c r="K410" i="16"/>
  <c r="K132" i="16"/>
  <c r="K145" i="16"/>
  <c r="K135" i="16"/>
  <c r="K140" i="16"/>
  <c r="K153" i="16"/>
  <c r="K193" i="16"/>
  <c r="K195" i="16"/>
  <c r="K197" i="16"/>
  <c r="K199" i="16"/>
  <c r="K228" i="16"/>
  <c r="K230" i="16"/>
  <c r="K232" i="16"/>
  <c r="K234" i="16"/>
  <c r="K236" i="16"/>
  <c r="K238" i="16"/>
  <c r="K240" i="16"/>
  <c r="K298" i="16"/>
  <c r="K303" i="16"/>
  <c r="K398" i="16"/>
  <c r="K406" i="16"/>
  <c r="K133" i="16"/>
  <c r="K138" i="16"/>
  <c r="K143" i="16"/>
  <c r="K144" i="16"/>
  <c r="K184" i="16"/>
  <c r="K186" i="16"/>
  <c r="K188" i="16"/>
  <c r="K296" i="16"/>
  <c r="K401" i="16"/>
  <c r="K403" i="16"/>
  <c r="K100" i="16"/>
  <c r="K192" i="16"/>
  <c r="K200" i="16"/>
  <c r="K363" i="16"/>
  <c r="K407" i="16"/>
  <c r="U61" i="16"/>
  <c r="K134" i="16"/>
  <c r="K139" i="16"/>
  <c r="K297" i="16"/>
  <c r="K404" i="16"/>
  <c r="K405" i="16"/>
  <c r="K387" i="16"/>
  <c r="K151" i="16"/>
  <c r="K393" i="16"/>
  <c r="I295" i="16"/>
  <c r="K295" i="16" s="1"/>
  <c r="I46" i="16"/>
  <c r="K46" i="16" s="1"/>
  <c r="U254" i="16"/>
  <c r="I182" i="16"/>
  <c r="K182" i="16" s="1"/>
  <c r="U288" i="16"/>
  <c r="U371" i="16"/>
  <c r="I121" i="16"/>
  <c r="K121" i="16" s="1"/>
  <c r="F307" i="16"/>
  <c r="I307" i="16"/>
  <c r="R157" i="16"/>
  <c r="R288" i="16"/>
  <c r="R254" i="16"/>
  <c r="F413" i="16"/>
  <c r="H24" i="16"/>
  <c r="U157" i="16"/>
  <c r="I277" i="16"/>
  <c r="K277" i="16" s="1"/>
  <c r="R354" i="16"/>
  <c r="F154" i="16"/>
  <c r="I154" i="16"/>
  <c r="U354" i="16"/>
  <c r="T122" i="16"/>
  <c r="T306" i="16"/>
  <c r="U306" i="16" s="1"/>
  <c r="I335" i="16"/>
  <c r="K335" i="16" s="1"/>
  <c r="U404" i="16"/>
  <c r="I78" i="16"/>
  <c r="K78" i="16" s="1"/>
  <c r="H130" i="16"/>
  <c r="I122" i="16"/>
  <c r="K122" i="16" s="1"/>
  <c r="R223" i="16"/>
  <c r="I260" i="16"/>
  <c r="K260" i="16" s="1"/>
  <c r="T83" i="16"/>
  <c r="U143" i="16"/>
  <c r="H154" i="16"/>
  <c r="T183" i="16"/>
  <c r="U183" i="16" s="1"/>
  <c r="U158" i="16"/>
  <c r="W158" i="16" s="1"/>
  <c r="W183" i="16" s="1"/>
  <c r="I7" i="16"/>
  <c r="K7" i="16" s="1"/>
  <c r="T105" i="16"/>
  <c r="U122" i="16"/>
  <c r="R105" i="16"/>
  <c r="W105" i="16" s="1"/>
  <c r="R204" i="16"/>
  <c r="F201" i="16"/>
  <c r="U62" i="16"/>
  <c r="W62" i="16" s="1"/>
  <c r="U85" i="16"/>
  <c r="U105" i="16" s="1"/>
  <c r="H201" i="16"/>
  <c r="T330" i="16"/>
  <c r="U330" i="16" s="1"/>
  <c r="U307" i="16"/>
  <c r="W307" i="16" s="1"/>
  <c r="W330" i="16" s="1"/>
  <c r="H78" i="16"/>
  <c r="I183" i="16"/>
  <c r="I201" i="16" s="1"/>
  <c r="U204" i="16"/>
  <c r="F241" i="16"/>
  <c r="T223" i="16"/>
  <c r="U223" i="16" s="1"/>
  <c r="H227" i="16"/>
  <c r="I202" i="16"/>
  <c r="K202" i="16" s="1"/>
  <c r="I413" i="16"/>
  <c r="H260" i="16"/>
  <c r="W254" i="16" l="1"/>
  <c r="W85" i="16"/>
  <c r="W26" i="16"/>
  <c r="K307" i="16"/>
  <c r="K154" i="16"/>
  <c r="K241" i="16"/>
  <c r="K201" i="16"/>
  <c r="K413" i="16"/>
  <c r="K183" i="16"/>
  <c r="I130" i="16"/>
  <c r="K130" i="16" s="1"/>
  <c r="I227" i="16"/>
  <c r="K227" i="16" s="1"/>
  <c r="I24" i="16"/>
  <c r="K24" i="16" s="1"/>
  <c r="U83" i="16"/>
  <c r="W83" i="16" s="1"/>
  <c r="F10" i="12" l="1"/>
  <c r="Q10" i="12" s="1"/>
  <c r="D777" i="15" l="1"/>
  <c r="C42" i="13" l="1"/>
  <c r="I46" i="12"/>
  <c r="M45" i="12"/>
  <c r="M44" i="12"/>
  <c r="M43" i="12"/>
  <c r="M42" i="12"/>
  <c r="M39" i="12"/>
  <c r="M38" i="12"/>
  <c r="M36" i="12"/>
  <c r="M34" i="12"/>
  <c r="M33" i="12"/>
  <c r="M29" i="12"/>
  <c r="M28" i="12"/>
  <c r="M27" i="12"/>
  <c r="M26" i="12"/>
  <c r="M24" i="12"/>
  <c r="M23" i="12"/>
  <c r="M22" i="12"/>
  <c r="M20" i="12"/>
  <c r="M17" i="12"/>
  <c r="M14" i="12"/>
  <c r="M13" i="12"/>
  <c r="M11" i="12"/>
  <c r="O46" i="12"/>
  <c r="N46" i="12"/>
  <c r="K46" i="12"/>
  <c r="H46" i="12"/>
  <c r="G46" i="12"/>
  <c r="E46" i="12"/>
  <c r="D46" i="12"/>
  <c r="P45" i="12"/>
  <c r="F45" i="12"/>
  <c r="Q45" i="12" s="1"/>
  <c r="P44" i="12"/>
  <c r="F44" i="12"/>
  <c r="Q44" i="12" s="1"/>
  <c r="P43" i="12"/>
  <c r="F43" i="12"/>
  <c r="Q43" i="12" s="1"/>
  <c r="P42" i="12"/>
  <c r="F42" i="12"/>
  <c r="Q42" i="12" s="1"/>
  <c r="P41" i="12"/>
  <c r="L41" i="12"/>
  <c r="M41" i="12" s="1"/>
  <c r="F41" i="12"/>
  <c r="Q41" i="12" s="1"/>
  <c r="P40" i="12"/>
  <c r="L40" i="12"/>
  <c r="M40" i="12" s="1"/>
  <c r="F40" i="12"/>
  <c r="Q40" i="12" s="1"/>
  <c r="P39" i="12"/>
  <c r="F39" i="12"/>
  <c r="Q39" i="12" s="1"/>
  <c r="P38" i="12"/>
  <c r="F38" i="12"/>
  <c r="Q38" i="12" s="1"/>
  <c r="P37" i="12"/>
  <c r="L37" i="12"/>
  <c r="M37" i="12" s="1"/>
  <c r="F37" i="12"/>
  <c r="Q37" i="12" s="1"/>
  <c r="P36" i="12"/>
  <c r="F36" i="12"/>
  <c r="J36" i="12" s="1"/>
  <c r="P35" i="12"/>
  <c r="L35" i="12"/>
  <c r="M35" i="12" s="1"/>
  <c r="F35" i="12"/>
  <c r="Q35" i="12" s="1"/>
  <c r="P34" i="12"/>
  <c r="F34" i="12"/>
  <c r="Q34" i="12" s="1"/>
  <c r="P33" i="12"/>
  <c r="F33" i="12"/>
  <c r="Q33" i="12" s="1"/>
  <c r="P32" i="12"/>
  <c r="L32" i="12"/>
  <c r="M32" i="12" s="1"/>
  <c r="F32" i="12"/>
  <c r="Q32" i="12" s="1"/>
  <c r="P31" i="12"/>
  <c r="L31" i="12"/>
  <c r="M31" i="12" s="1"/>
  <c r="F31" i="12"/>
  <c r="Q31" i="12" s="1"/>
  <c r="P30" i="12"/>
  <c r="L30" i="12"/>
  <c r="M30" i="12" s="1"/>
  <c r="F30" i="12"/>
  <c r="Q30" i="12" s="1"/>
  <c r="P29" i="12"/>
  <c r="F29" i="12"/>
  <c r="J29" i="12" s="1"/>
  <c r="R29" i="12" s="1"/>
  <c r="P28" i="12"/>
  <c r="F28" i="12"/>
  <c r="J28" i="12" s="1"/>
  <c r="P27" i="12"/>
  <c r="F27" i="12"/>
  <c r="J27" i="12" s="1"/>
  <c r="P26" i="12"/>
  <c r="F26" i="12"/>
  <c r="J26" i="12" s="1"/>
  <c r="P25" i="12"/>
  <c r="L25" i="12"/>
  <c r="M25" i="12" s="1"/>
  <c r="F25" i="12"/>
  <c r="Q25" i="12" s="1"/>
  <c r="P24" i="12"/>
  <c r="F24" i="12"/>
  <c r="Q24" i="12" s="1"/>
  <c r="P23" i="12"/>
  <c r="F23" i="12"/>
  <c r="Q23" i="12" s="1"/>
  <c r="P22" i="12"/>
  <c r="F22" i="12"/>
  <c r="Q22" i="12" s="1"/>
  <c r="P21" i="12"/>
  <c r="L21" i="12"/>
  <c r="M21" i="12" s="1"/>
  <c r="F21" i="12"/>
  <c r="Q21" i="12" s="1"/>
  <c r="P20" i="12"/>
  <c r="F20" i="12"/>
  <c r="J20" i="12" s="1"/>
  <c r="P19" i="12"/>
  <c r="L19" i="12"/>
  <c r="M19" i="12" s="1"/>
  <c r="F19" i="12"/>
  <c r="Q19" i="12" s="1"/>
  <c r="P18" i="12"/>
  <c r="L18" i="12"/>
  <c r="M18" i="12" s="1"/>
  <c r="F18" i="12"/>
  <c r="Q18" i="12" s="1"/>
  <c r="P17" i="12"/>
  <c r="F17" i="12"/>
  <c r="J17" i="12" s="1"/>
  <c r="R17" i="12" s="1"/>
  <c r="P16" i="12"/>
  <c r="L16" i="12"/>
  <c r="M16" i="12" s="1"/>
  <c r="F16" i="12"/>
  <c r="Q16" i="12" s="1"/>
  <c r="P15" i="12"/>
  <c r="L15" i="12"/>
  <c r="M15" i="12" s="1"/>
  <c r="F15" i="12"/>
  <c r="Q15" i="12" s="1"/>
  <c r="P14" i="12"/>
  <c r="F14" i="12"/>
  <c r="J14" i="12" s="1"/>
  <c r="R14" i="12" s="1"/>
  <c r="P13" i="12"/>
  <c r="F13" i="12"/>
  <c r="J13" i="12" s="1"/>
  <c r="P12" i="12"/>
  <c r="L12" i="12"/>
  <c r="M12" i="12" s="1"/>
  <c r="F12" i="12"/>
  <c r="Q12" i="12" s="1"/>
  <c r="P11" i="12"/>
  <c r="F11" i="12"/>
  <c r="Q11" i="12" s="1"/>
  <c r="L10" i="12"/>
  <c r="M10" i="12" s="1"/>
  <c r="J10" i="12"/>
  <c r="R10" i="12" s="1"/>
  <c r="C30" i="4"/>
  <c r="E25" i="4"/>
  <c r="F30" i="4"/>
  <c r="D30" i="4"/>
  <c r="E29" i="4"/>
  <c r="G29" i="4" s="1"/>
  <c r="E28" i="4"/>
  <c r="G28" i="4" s="1"/>
  <c r="E27" i="4"/>
  <c r="G27" i="4" s="1"/>
  <c r="E26" i="4"/>
  <c r="G26" i="4" s="1"/>
  <c r="R13" i="12" l="1"/>
  <c r="R26" i="12"/>
  <c r="R36" i="12"/>
  <c r="R20" i="12"/>
  <c r="R27" i="12"/>
  <c r="R28" i="12"/>
  <c r="Q14" i="12"/>
  <c r="Q28" i="12"/>
  <c r="Q20" i="12"/>
  <c r="Q26" i="12"/>
  <c r="Q27" i="12"/>
  <c r="Q36" i="12"/>
  <c r="P46" i="12"/>
  <c r="Q13" i="12"/>
  <c r="Q17" i="12"/>
  <c r="Q29" i="12"/>
  <c r="L46" i="12"/>
  <c r="J16" i="12"/>
  <c r="R16" i="12" s="1"/>
  <c r="J19" i="12"/>
  <c r="R19" i="12" s="1"/>
  <c r="J22" i="12"/>
  <c r="R22" i="12" s="1"/>
  <c r="J23" i="12"/>
  <c r="R23" i="12" s="1"/>
  <c r="J24" i="12"/>
  <c r="R24" i="12" s="1"/>
  <c r="J25" i="12"/>
  <c r="R25" i="12" s="1"/>
  <c r="J33" i="12"/>
  <c r="R33" i="12" s="1"/>
  <c r="J34" i="12"/>
  <c r="R34" i="12" s="1"/>
  <c r="J35" i="12"/>
  <c r="R35" i="12" s="1"/>
  <c r="J38" i="12"/>
  <c r="R38" i="12" s="1"/>
  <c r="J39" i="12"/>
  <c r="R39" i="12" s="1"/>
  <c r="J40" i="12"/>
  <c r="R40" i="12" s="1"/>
  <c r="F46" i="12"/>
  <c r="J11" i="12"/>
  <c r="R11" i="12" s="1"/>
  <c r="J12" i="12"/>
  <c r="R12" i="12" s="1"/>
  <c r="J31" i="12"/>
  <c r="R31" i="12" s="1"/>
  <c r="J42" i="12"/>
  <c r="R42" i="12" s="1"/>
  <c r="J43" i="12"/>
  <c r="R43" i="12" s="1"/>
  <c r="J44" i="12"/>
  <c r="R44" i="12" s="1"/>
  <c r="J45" i="12"/>
  <c r="R45" i="12" s="1"/>
  <c r="M46" i="12"/>
  <c r="J15" i="12"/>
  <c r="R15" i="12" s="1"/>
  <c r="J18" i="12"/>
  <c r="R18" i="12" s="1"/>
  <c r="J21" i="12"/>
  <c r="R21" i="12" s="1"/>
  <c r="J30" i="12"/>
  <c r="R30" i="12" s="1"/>
  <c r="J32" i="12"/>
  <c r="R32" i="12" s="1"/>
  <c r="J37" i="12"/>
  <c r="R37" i="12" s="1"/>
  <c r="J41" i="12"/>
  <c r="R41" i="12" s="1"/>
  <c r="E30" i="4"/>
  <c r="G25" i="4"/>
  <c r="G30" i="4" s="1"/>
  <c r="Q46" i="12" l="1"/>
  <c r="J46" i="12"/>
  <c r="R46" i="12"/>
  <c r="F5" i="8" l="1"/>
  <c r="B1" i="8"/>
  <c r="C1" i="8"/>
  <c r="G5" i="8" l="1"/>
  <c r="B5" i="8" s="1"/>
  <c r="B13" i="8" s="1"/>
  <c r="F10" i="8"/>
  <c r="F15" i="8"/>
  <c r="F14" i="8"/>
  <c r="F11" i="8"/>
  <c r="F17" i="8"/>
  <c r="F13" i="8"/>
  <c r="F16" i="8"/>
  <c r="F8" i="8"/>
  <c r="F9" i="8"/>
  <c r="F18" i="8"/>
  <c r="F19" i="8"/>
  <c r="F12" i="8"/>
  <c r="B16" i="8" l="1"/>
  <c r="B8" i="8"/>
  <c r="B17" i="8"/>
  <c r="B15" i="8"/>
  <c r="B18" i="8"/>
  <c r="B9" i="8"/>
  <c r="B19" i="8"/>
  <c r="B11" i="8"/>
  <c r="B12" i="8"/>
  <c r="B10" i="8"/>
  <c r="C5" i="8"/>
  <c r="B14" i="8"/>
  <c r="B6" i="8" l="1"/>
  <c r="F6" i="8"/>
</calcChain>
</file>

<file path=xl/sharedStrings.xml><?xml version="1.0" encoding="utf-8"?>
<sst xmlns="http://schemas.openxmlformats.org/spreadsheetml/2006/main" count="2693" uniqueCount="952">
  <si>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</si>
  <si>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</si>
  <si>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</si>
  <si>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</si>
  <si>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</si>
  <si>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</si>
  <si>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</si>
  <si>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Gross Statutory Allocation</t>
  </si>
  <si>
    <t>6=4+5</t>
  </si>
  <si>
    <t>10=6-(7+8+9)</t>
  </si>
  <si>
    <t>Contractual Obligation (ISPO)</t>
  </si>
  <si>
    <t>Net Statutory Allocation</t>
  </si>
  <si>
    <t>Total Net Amount</t>
  </si>
  <si>
    <t>Statutory</t>
  </si>
  <si>
    <t>Total</t>
  </si>
  <si>
    <t>13% Derivation Fund</t>
  </si>
  <si>
    <t>FGN (CRF Account)</t>
  </si>
  <si>
    <t>Share of Derivation &amp; Ecology</t>
  </si>
  <si>
    <t>Beneficiaries</t>
  </si>
  <si>
    <t>FGN (see Table II)</t>
  </si>
  <si>
    <t>Table III</t>
  </si>
  <si>
    <t>Deductions</t>
  </si>
  <si>
    <t>VAT</t>
  </si>
  <si>
    <t>Total Gross Amount</t>
  </si>
  <si>
    <t>State (see Table III)</t>
  </si>
  <si>
    <t>LGCs (see Table IV)</t>
  </si>
  <si>
    <t>……………………………………………………………</t>
  </si>
  <si>
    <t>Abuja. Nigeria.</t>
  </si>
  <si>
    <t>13% Share of Derivation (Net)</t>
  </si>
  <si>
    <t>Cost of Collection - NCS</t>
  </si>
  <si>
    <t>S/NO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</si>
  <si>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</si>
  <si>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</si>
  <si>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</si>
  <si>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</si>
  <si>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</si>
  <si>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</si>
  <si>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</si>
  <si>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</si>
  <si>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</si>
  <si>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</si>
  <si>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</si>
  <si>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</si>
  <si>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</si>
  <si>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</si>
  <si>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</si>
  <si>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</si>
  <si>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</si>
  <si>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</si>
  <si>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</si>
  <si>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</si>
  <si>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</si>
  <si>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</si>
  <si>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</si>
  <si>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</si>
  <si>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</si>
  <si>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</si>
  <si>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</si>
  <si>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</si>
  <si>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</si>
  <si>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</si>
  <si>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</si>
  <si>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</si>
  <si>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</si>
  <si>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</si>
  <si>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</si>
  <si>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</si>
  <si>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</si>
  <si>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</si>
  <si>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</si>
  <si>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</si>
  <si>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</si>
  <si>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</si>
  <si>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</si>
  <si>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</si>
  <si>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</si>
  <si>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</si>
  <si>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</si>
  <si>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</si>
  <si>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</si>
  <si>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</si>
  <si>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</si>
  <si>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</si>
  <si>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</si>
  <si>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</si>
  <si>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</si>
  <si>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</si>
  <si>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</si>
  <si>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</si>
  <si>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</si>
  <si>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</si>
  <si>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</si>
  <si>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</si>
  <si>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</si>
  <si>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</si>
  <si>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</si>
  <si>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</si>
  <si>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</si>
  <si>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</si>
  <si>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</si>
  <si>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</si>
  <si>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</si>
  <si>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</si>
  <si>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</si>
  <si>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</si>
  <si>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</si>
  <si>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</si>
  <si>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</si>
  <si>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</si>
  <si>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</si>
  <si>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</si>
  <si>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</si>
  <si>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</si>
  <si>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</si>
  <si>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</si>
  <si>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</si>
  <si>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</si>
  <si>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</si>
  <si>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</si>
  <si>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</si>
  <si>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</si>
  <si>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</si>
  <si>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</si>
  <si>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</si>
  <si>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</si>
  <si>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</si>
  <si>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</si>
  <si>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</si>
  <si>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</si>
  <si>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</si>
  <si>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</si>
  <si>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</si>
  <si>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</si>
  <si>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</si>
  <si>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</si>
  <si>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</si>
  <si>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</si>
  <si>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</si>
  <si>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</si>
  <si>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</si>
  <si>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</si>
  <si>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</si>
  <si>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</si>
  <si>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</si>
  <si>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</si>
  <si>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</si>
  <si>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</si>
  <si>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</si>
  <si>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</si>
  <si>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</si>
  <si>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</si>
  <si>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</si>
  <si>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</si>
  <si>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</si>
  <si>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</si>
  <si>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</si>
  <si>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</si>
  <si>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</si>
  <si>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</si>
  <si>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</si>
  <si>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</si>
  <si>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</si>
  <si>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</si>
  <si>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</si>
  <si>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</si>
  <si>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</si>
  <si>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</si>
  <si>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</si>
  <si>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</si>
  <si>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</si>
  <si>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</si>
  <si>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</si>
  <si>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</si>
  <si>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</si>
  <si>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</si>
  <si>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</si>
  <si>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</si>
  <si>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</si>
  <si>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</si>
  <si>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</si>
  <si>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</si>
  <si>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</si>
  <si>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</si>
  <si>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</si>
  <si>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</si>
  <si>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</si>
  <si>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</si>
  <si>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</si>
  <si>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</si>
  <si>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</si>
  <si>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</si>
  <si>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</si>
  <si>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</si>
  <si>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</si>
  <si>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</si>
  <si>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</si>
  <si>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</si>
  <si>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</si>
  <si>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</si>
  <si>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</si>
  <si>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</si>
  <si>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</si>
  <si>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</si>
  <si>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</si>
  <si>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</si>
  <si>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</si>
  <si>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</si>
  <si>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</si>
  <si>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</si>
  <si>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</si>
  <si>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</si>
  <si>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</si>
  <si>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</si>
  <si>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</si>
  <si>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</si>
  <si>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</si>
  <si>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</si>
  <si>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</si>
  <si>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</si>
  <si>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</si>
  <si>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</si>
  <si>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</si>
  <si>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</si>
  <si>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</si>
  <si>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</si>
  <si>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</si>
  <si>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</si>
  <si>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</si>
  <si>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</si>
  <si>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</si>
  <si>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</si>
  <si>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</si>
  <si>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</si>
  <si>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</si>
  <si>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</si>
  <si>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</si>
  <si>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</si>
  <si>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</si>
  <si>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</si>
  <si>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</si>
  <si>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</si>
  <si>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</si>
  <si>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</si>
  <si>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</si>
  <si>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</si>
  <si>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</si>
  <si>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</si>
  <si>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</si>
  <si>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</si>
  <si>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</si>
  <si>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</si>
  <si>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</si>
  <si>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</si>
  <si>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</si>
  <si>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</si>
  <si>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</si>
  <si>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</si>
  <si>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</si>
  <si>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</si>
  <si>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</si>
  <si>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</si>
  <si>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</si>
  <si>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</si>
  <si>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</si>
  <si>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</si>
  <si>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</si>
  <si>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</si>
  <si>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</si>
  <si>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</si>
  <si>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</si>
  <si>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</si>
  <si>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</si>
  <si>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</si>
  <si>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</si>
  <si>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</si>
  <si>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</si>
  <si>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</si>
  <si>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</si>
  <si>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</si>
  <si>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</si>
  <si>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</si>
  <si>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</si>
  <si>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</si>
  <si>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</si>
  <si>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</si>
  <si>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</si>
  <si>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</si>
  <si>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</si>
  <si>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</si>
  <si>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</si>
  <si>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</si>
  <si>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</si>
  <si>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</si>
  <si>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</si>
  <si>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</si>
  <si>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</si>
  <si>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</si>
  <si>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</si>
  <si>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</si>
  <si>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</si>
  <si>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</si>
  <si>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</si>
  <si>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</si>
  <si>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</si>
  <si>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</si>
  <si>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</si>
  <si>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</si>
  <si>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</si>
  <si>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</si>
  <si>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</si>
  <si>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</si>
  <si>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</si>
  <si>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</si>
  <si>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</si>
  <si>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</si>
  <si>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</si>
  <si>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</si>
  <si>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</si>
  <si>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</si>
  <si>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</si>
  <si>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</si>
  <si>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</si>
  <si>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</si>
  <si>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</si>
  <si>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</si>
  <si>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</si>
  <si>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</si>
  <si>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</si>
  <si>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</si>
  <si>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</si>
  <si>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</si>
  <si>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</si>
  <si>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</si>
  <si>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</si>
  <si>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</si>
  <si>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</si>
  <si>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</si>
  <si>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</si>
  <si>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</si>
  <si>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</si>
  <si>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</si>
  <si>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</si>
  <si>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</si>
  <si>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</si>
  <si>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</si>
  <si>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</si>
  <si>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</si>
  <si>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</si>
  <si>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</si>
  <si>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</si>
  <si>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</si>
  <si>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</si>
  <si>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</si>
  <si>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</si>
  <si>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</si>
  <si>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</si>
  <si>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</si>
  <si>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</si>
  <si>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</si>
  <si>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</si>
  <si>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</si>
  <si>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</si>
  <si>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</si>
  <si>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</si>
  <si>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</si>
  <si>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</si>
  <si>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</si>
  <si>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</si>
  <si>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</si>
  <si>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</si>
  <si>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</si>
  <si>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</si>
  <si>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</si>
  <si>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</si>
  <si>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</si>
  <si>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</si>
  <si>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</si>
  <si>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</si>
  <si>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</si>
  <si>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</si>
  <si>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</si>
  <si>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</si>
  <si>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</si>
  <si>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</si>
  <si>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</si>
  <si>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</si>
  <si>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</si>
  <si>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</si>
  <si>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</si>
  <si>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</si>
  <si>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</si>
  <si>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</si>
  <si>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</si>
  <si>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</si>
  <si>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</si>
  <si>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</si>
  <si>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</si>
  <si>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</si>
  <si>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</si>
  <si>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</si>
  <si>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</si>
  <si>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</si>
  <si>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</si>
  <si>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</si>
  <si>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</si>
  <si>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</si>
  <si>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</si>
  <si>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</si>
  <si>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</si>
  <si>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</si>
  <si>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</si>
  <si>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</si>
  <si>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</si>
  <si>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</si>
  <si>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</si>
  <si>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</si>
  <si>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</si>
  <si>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</si>
  <si>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</si>
  <si>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</si>
  <si>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</si>
  <si>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</si>
  <si>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</si>
  <si>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</si>
  <si>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</si>
  <si>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</si>
  <si>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</si>
  <si>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</si>
  <si>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</si>
  <si>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</si>
  <si>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</si>
  <si>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</si>
  <si>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</si>
  <si>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</si>
  <si>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</si>
  <si>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</si>
  <si>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</si>
  <si>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</si>
  <si>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</si>
  <si>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</si>
  <si>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</si>
  <si>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</si>
  <si>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</si>
  <si>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</si>
  <si>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</si>
  <si>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</si>
  <si>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</si>
  <si>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</si>
  <si>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</si>
  <si>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</si>
  <si>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</si>
  <si>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</si>
  <si>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</si>
  <si>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</si>
  <si>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</si>
  <si>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</si>
  <si>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</si>
  <si>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</si>
  <si>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</si>
  <si>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</si>
  <si>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</si>
  <si>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</si>
  <si>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</si>
  <si>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</si>
  <si>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</si>
  <si>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</si>
  <si>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</si>
  <si>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</si>
  <si>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</si>
  <si>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</si>
  <si>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</si>
  <si>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</si>
  <si>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</si>
  <si>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</si>
  <si>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</si>
  <si>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</si>
  <si>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</si>
  <si>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</si>
  <si>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</si>
  <si>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</si>
  <si>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</si>
  <si>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</si>
  <si>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</si>
  <si>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</si>
  <si>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</si>
  <si>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</si>
  <si>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</si>
  <si>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</si>
  <si>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</si>
  <si>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</si>
  <si>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</si>
  <si>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</si>
  <si>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</si>
  <si>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</si>
  <si>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</si>
  <si>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</si>
  <si>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</si>
  <si>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</si>
  <si>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</si>
  <si>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</si>
  <si>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</si>
  <si>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</si>
  <si>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</si>
  <si>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</si>
  <si>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</si>
  <si>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</si>
  <si>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</si>
  <si>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</si>
  <si>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</si>
  <si>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</si>
  <si>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</si>
  <si>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</si>
  <si>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</si>
  <si>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</si>
  <si>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</si>
  <si>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</si>
  <si>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</si>
  <si>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</si>
  <si>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</si>
  <si>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</si>
  <si>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</si>
  <si>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</si>
  <si>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</si>
  <si>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</si>
  <si>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</si>
  <si>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</si>
  <si>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</si>
  <si>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</si>
  <si>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</si>
  <si>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</si>
  <si>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</si>
  <si>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</si>
  <si>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</si>
  <si>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</si>
  <si>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</si>
  <si>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</si>
  <si>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</si>
  <si>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</si>
  <si>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</si>
  <si>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</si>
  <si>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</si>
  <si>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</si>
  <si>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</si>
  <si>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</si>
  <si>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</si>
  <si>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</si>
  <si>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</si>
  <si>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</si>
  <si>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</si>
  <si>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</si>
  <si>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</si>
  <si>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</si>
  <si>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</si>
  <si>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</si>
  <si>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</si>
  <si>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</si>
  <si>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</si>
  <si>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</si>
  <si>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</si>
  <si>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</si>
  <si>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</si>
  <si>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</si>
  <si>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</si>
  <si>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</si>
  <si>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</si>
  <si>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</si>
  <si>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</si>
  <si>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</si>
  <si>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</si>
  <si>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</si>
  <si>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</si>
  <si>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</si>
  <si>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</si>
  <si>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</si>
  <si>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</si>
  <si>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</si>
  <si>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</si>
  <si>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</si>
  <si>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</si>
  <si>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</si>
  <si>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</si>
  <si>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</si>
  <si>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</si>
  <si>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</si>
  <si>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</si>
  <si>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</si>
  <si>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</si>
  <si>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</si>
  <si>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</si>
  <si>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</si>
  <si>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</si>
  <si>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</si>
  <si>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</si>
  <si>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</si>
  <si>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</si>
  <si>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</si>
  <si>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</si>
  <si>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</si>
  <si>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</si>
  <si>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</si>
  <si>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</si>
  <si>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</si>
  <si>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</si>
  <si>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</si>
  <si>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</si>
  <si>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</si>
  <si>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</si>
  <si>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</si>
  <si>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</si>
  <si>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</si>
  <si>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</si>
  <si>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</si>
  <si>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</si>
  <si>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</si>
  <si>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</si>
  <si>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</si>
  <si>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</si>
  <si>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</si>
  <si>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</si>
  <si>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</si>
  <si>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</si>
  <si>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</si>
  <si>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</si>
  <si>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</si>
  <si>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</si>
  <si>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</si>
  <si>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</si>
  <si>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</si>
  <si>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</si>
  <si>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</si>
  <si>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</si>
  <si>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</si>
  <si>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</si>
  <si>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</si>
  <si>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</si>
  <si>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</si>
  <si>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</si>
  <si>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</si>
  <si>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</si>
  <si>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</si>
  <si>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</si>
  <si>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</si>
  <si>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</si>
  <si>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</si>
  <si>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</si>
  <si>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</si>
  <si>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</si>
  <si>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</si>
  <si>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</si>
  <si>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</si>
  <si>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</si>
  <si>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</si>
  <si>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</si>
  <si>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</si>
  <si>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</si>
  <si>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</si>
  <si>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</si>
  <si>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</si>
  <si>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</si>
  <si>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</si>
  <si>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</si>
  <si>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</si>
  <si>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</si>
  <si>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</si>
  <si>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</si>
  <si>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</si>
  <si>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</si>
  <si>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</si>
  <si>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</si>
  <si>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</si>
  <si>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</si>
  <si>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</si>
  <si>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</si>
  <si>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</si>
  <si>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</si>
  <si>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</si>
  <si>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</si>
  <si>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</si>
  <si>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</si>
  <si>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</si>
  <si>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</si>
  <si>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</si>
  <si>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</si>
  <si>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</si>
  <si>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</si>
  <si>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</si>
  <si>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</si>
  <si>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</si>
  <si>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</si>
  <si>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</si>
  <si>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</si>
  <si>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</si>
  <si>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</si>
  <si>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</si>
  <si>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</si>
  <si>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</si>
  <si>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</si>
  <si>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</si>
  <si>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</si>
  <si>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</si>
  <si>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</si>
  <si>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</si>
  <si>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</si>
  <si>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</si>
  <si>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</si>
  <si>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</si>
  <si>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</si>
  <si>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</si>
  <si>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</si>
  <si>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</si>
  <si>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</si>
  <si>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</si>
  <si>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</si>
  <si>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</si>
  <si>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</si>
  <si>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</si>
  <si>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</si>
  <si>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</si>
  <si>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</si>
  <si>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</si>
  <si>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</si>
  <si>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</si>
  <si>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</si>
  <si>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</si>
  <si>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</si>
  <si>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</si>
  <si>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</si>
  <si>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</si>
  <si>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</si>
  <si>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</si>
  <si>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</si>
  <si>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</si>
  <si>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</si>
  <si>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</si>
  <si>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</si>
  <si>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</si>
  <si>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</si>
  <si>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</si>
  <si>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</si>
  <si>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</si>
  <si>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</si>
  <si>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</si>
  <si>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</si>
  <si>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</si>
  <si>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</si>
  <si>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</si>
  <si>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</si>
  <si>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</si>
  <si>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</si>
  <si>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</si>
  <si>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</si>
  <si>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</si>
  <si>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</si>
  <si>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</si>
  <si>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</si>
  <si>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</si>
  <si>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</si>
  <si>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</si>
  <si>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</si>
  <si>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</si>
  <si>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</si>
  <si>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</si>
  <si>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</si>
  <si>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</si>
  <si>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</si>
  <si>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</si>
  <si>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</si>
  <si>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</si>
  <si>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</si>
  <si>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</si>
  <si>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</si>
  <si>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</si>
  <si>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</si>
  <si>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</si>
  <si>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</si>
  <si>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</si>
  <si>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</si>
  <si>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</si>
  <si>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</si>
  <si>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</si>
  <si>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</si>
  <si>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</si>
  <si>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</si>
  <si>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</si>
  <si>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</si>
  <si>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</si>
  <si>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</si>
  <si>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</si>
  <si>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</si>
  <si>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</si>
  <si>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</si>
  <si>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</si>
  <si>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</si>
  <si>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</si>
  <si>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</si>
  <si>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</si>
  <si>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</si>
  <si>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</si>
  <si>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</si>
  <si>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</si>
  <si>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</si>
  <si>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</si>
  <si>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</si>
  <si>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</si>
  <si>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</si>
  <si>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</si>
  <si>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</si>
  <si>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</si>
  <si>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</si>
  <si>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</si>
  <si>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</si>
  <si>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</si>
  <si>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</si>
  <si>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</si>
  <si>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</si>
  <si>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</si>
  <si>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</si>
  <si>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IBARAPA CENTRAL</t>
  </si>
  <si>
    <t>FIRS Refund</t>
  </si>
  <si>
    <t>North East Development Commission</t>
  </si>
  <si>
    <t xml:space="preserve">AFIKPO SOUTH </t>
  </si>
  <si>
    <t>BILLIRI</t>
  </si>
  <si>
    <t>KAJURU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</si>
  <si>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</si>
  <si>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</si>
  <si>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</si>
  <si>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</si>
  <si>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</si>
  <si>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</si>
  <si>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</si>
  <si>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</si>
  <si>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</si>
  <si>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</si>
  <si>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</si>
  <si>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</si>
  <si>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</si>
  <si>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</si>
  <si>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</si>
  <si>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</si>
  <si>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</si>
  <si>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</si>
  <si>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</si>
  <si>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</si>
  <si>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</si>
  <si>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</si>
  <si>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</si>
  <si>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</si>
  <si>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</si>
  <si>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</si>
  <si>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</si>
  <si>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Office of the Accountant General of the Federation</t>
  </si>
  <si>
    <t xml:space="preserve">  Federation Account Department</t>
  </si>
  <si>
    <t>₦</t>
  </si>
  <si>
    <t xml:space="preserve"> Cost of Collections - FIRS</t>
  </si>
  <si>
    <t xml:space="preserve"> Cost of Collections - DPR</t>
  </si>
  <si>
    <t>FIRS Refund on Cost of Collection</t>
  </si>
  <si>
    <t>13% Derivation Refund to Oil Producing States</t>
  </si>
  <si>
    <t xml:space="preserve">13% Refunds on Subsidy, Priority Projects </t>
  </si>
  <si>
    <t>TOTAL</t>
  </si>
  <si>
    <t>4=2-3</t>
  </si>
  <si>
    <t>Less Deduction</t>
  </si>
  <si>
    <r>
      <t xml:space="preserve">Source: </t>
    </r>
    <r>
      <rPr>
        <b/>
        <sz val="16"/>
        <rFont val="Times New Roman"/>
        <family val="1"/>
      </rPr>
      <t>Office of the Accountant-General of the Federation</t>
    </r>
  </si>
  <si>
    <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</si>
  <si>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>Summary of Gross Revenue Allocation by Federation Account Allocation Committee for the Month of March, 2022 Shared in April, 2022</t>
  </si>
  <si>
    <t>Office  of the Accountant General of the Federation</t>
  </si>
  <si>
    <t>Federation Account Department</t>
  </si>
  <si>
    <t>20=10+11+12+13+18</t>
  </si>
  <si>
    <t>Statutory Allocation</t>
  </si>
  <si>
    <t>TOTAL Share of Ecology</t>
  </si>
  <si>
    <t>Transfer of 50% Share of Ecology to NDDC/HYPPADEC</t>
  </si>
  <si>
    <t>Net Share of Ecology</t>
  </si>
  <si>
    <t>VAT Deduction</t>
  </si>
  <si>
    <t>Net VAT Allocation</t>
  </si>
  <si>
    <t xml:space="preserve">Other Deductions   </t>
  </si>
  <si>
    <t>Distribution of Revenue Allocation to State Governments by Federation Account Allocation Committee for the month of March,  2022 shared in April, 2022</t>
  </si>
  <si>
    <t>17=6+11+12+13</t>
  </si>
  <si>
    <t>Office of the Accountant-General of the Federation</t>
  </si>
  <si>
    <t>S/N</t>
  </si>
  <si>
    <t>States</t>
  </si>
  <si>
    <r>
      <t xml:space="preserve">Details of Distribution of Ecology Revenue Allocation to States by Federation Account Allocation Committee for the month of </t>
    </r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 xml:space="preserve"> March, 2022 Shared in April, 2022</t>
    </r>
  </si>
  <si>
    <t>State</t>
  </si>
  <si>
    <t>Deduction</t>
  </si>
  <si>
    <t>Total Ecology Fund</t>
  </si>
  <si>
    <t>STATE</t>
  </si>
  <si>
    <t>LOCAL GOVERNMENTS</t>
  </si>
  <si>
    <t>STATUTORY REVENUE</t>
  </si>
  <si>
    <t>Distribution of Revenue Allocation to FGN by Federation Account Allocation Committee for the Month of March, 2022 Shared in April, 2022</t>
  </si>
  <si>
    <t>Summary of Distribution of Revenue Allocation to Local Government Councils by Federation Account Allocation Committee for the month of March, 2022 Shared in April 2022</t>
  </si>
  <si>
    <t>Local Government Councils</t>
  </si>
  <si>
    <t>Total Ecological Funds</t>
  </si>
  <si>
    <t>Value Added Tax</t>
  </si>
  <si>
    <t>Total Allocation</t>
  </si>
  <si>
    <t>ABIA TOTAL</t>
  </si>
  <si>
    <t>Adamawa</t>
  </si>
  <si>
    <t>ADAMAWA TOTAL</t>
  </si>
  <si>
    <t xml:space="preserve">AkWA IBOM </t>
  </si>
  <si>
    <t>KATSINA TOTAL</t>
  </si>
  <si>
    <t>AKWA IBOM TOTAL</t>
  </si>
  <si>
    <t xml:space="preserve">ANAMBRA </t>
  </si>
  <si>
    <t>KEBBI TOTAL</t>
  </si>
  <si>
    <t>ANAMBRA TOTAL</t>
  </si>
  <si>
    <t xml:space="preserve">BAUCHI </t>
  </si>
  <si>
    <t>KOGI TOTAL</t>
  </si>
  <si>
    <t>BAUCHI TOTAL</t>
  </si>
  <si>
    <t xml:space="preserve">BAYELSA </t>
  </si>
  <si>
    <t>KWARA TOTAL</t>
  </si>
  <si>
    <t>BAYELSA TOTAL</t>
  </si>
  <si>
    <t xml:space="preserve">BENUE </t>
  </si>
  <si>
    <t>LAGOS TOTAL</t>
  </si>
  <si>
    <t>BENUE TOTAL</t>
  </si>
  <si>
    <t xml:space="preserve">BORNO </t>
  </si>
  <si>
    <t>NASSARAWA TOTAL</t>
  </si>
  <si>
    <t>BORNO TOTAL</t>
  </si>
  <si>
    <t xml:space="preserve">CROSS RIVER </t>
  </si>
  <si>
    <t>NIGER TOTAL</t>
  </si>
  <si>
    <t>CROSS RIVER TOTAL</t>
  </si>
  <si>
    <t xml:space="preserve">DELTA </t>
  </si>
  <si>
    <t>OGUN TOTAL</t>
  </si>
  <si>
    <t>ONDO TOTAL</t>
  </si>
  <si>
    <t>DELTA TOTAL</t>
  </si>
  <si>
    <t xml:space="preserve">EBONYI </t>
  </si>
  <si>
    <t>EBONYI TOTAL</t>
  </si>
  <si>
    <t>EDO TOTAL</t>
  </si>
  <si>
    <t>OSUN TOTAL</t>
  </si>
  <si>
    <t xml:space="preserve">EKITI </t>
  </si>
  <si>
    <t>EKITI TOTAL</t>
  </si>
  <si>
    <t>OYO TOTAL</t>
  </si>
  <si>
    <t>ENUGU TOTAL</t>
  </si>
  <si>
    <t xml:space="preserve">GOMBE </t>
  </si>
  <si>
    <t>PLATEAU TOTAL</t>
  </si>
  <si>
    <t>GOMBE TOTAL</t>
  </si>
  <si>
    <t xml:space="preserve">IMO </t>
  </si>
  <si>
    <t>RIVERS TOTAL</t>
  </si>
  <si>
    <t>IMO TOTAL</t>
  </si>
  <si>
    <t xml:space="preserve">JIGAWA </t>
  </si>
  <si>
    <t>SOKOTO TOTAL</t>
  </si>
  <si>
    <t>JIGAWA TOTAL</t>
  </si>
  <si>
    <t xml:space="preserve">kADUNA </t>
  </si>
  <si>
    <t>TARABA TOTAL</t>
  </si>
  <si>
    <t>KADUNA TOTAL</t>
  </si>
  <si>
    <t>ZAMFARA TOTAL</t>
  </si>
  <si>
    <t>FCT-ABUJA TOTAL</t>
  </si>
  <si>
    <t xml:space="preserve"> Distribution  of Revenue Allocation to Local Government Councils by Federation Account Allocation Committee for the Month of March,  2022 shared in April, 2022</t>
  </si>
  <si>
    <t>Transfer to Non-Oil Excess Account as Savings</t>
  </si>
  <si>
    <t>Table II</t>
  </si>
  <si>
    <t>Mrs. (Dr) Zainab S. Ahmed</t>
  </si>
  <si>
    <t>Hon. Minister of  Finance, Budget and National Planning</t>
  </si>
  <si>
    <t>Total (States)</t>
  </si>
  <si>
    <t>Transfer of 50% to NDDC &amp; HYPPADEC</t>
  </si>
  <si>
    <t>Net Ecology Fund</t>
  </si>
  <si>
    <t>Net Allocation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</si>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</sst>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&quot; &quot;#,##0.00;\-&quot; &quot;#,##0.00"/>
    <numFmt numFmtId="166" formatCode="#,##0.00_ ;\-#,##0.00\ "/>
  </numFmts>
  <fonts count="2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b/>
      <sz val="18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22"/>
      <name val="Times New Roman"/>
      <family val="1"/>
    </font>
    <font>
      <b/>
      <u/>
      <sz val="16"/>
      <name val="Times New Roman"/>
      <family val="1"/>
    </font>
    <font>
      <b/>
      <sz val="12"/>
      <name val="Times New Roman"/>
      <family val="1"/>
    </font>
    <font>
      <sz val="18"/>
      <name val="Times New Roman"/>
      <family val="1"/>
    </font>
    <font>
      <sz val="10"/>
      <name val="Times New Roman"/>
      <family val="1"/>
    </font>
    <font>
      <b/>
      <sz val="20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color indexed="8"/>
      <name val="Arial"/>
      <family val="2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20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indexed="8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21" fillId="0" borderId="0"/>
    <xf numFmtId="0" fontId="21" fillId="0" borderId="0"/>
    <xf numFmtId="0" fontId="21" fillId="0" borderId="0"/>
    <xf numFmtId="0" fontId="5" fillId="0" borderId="0"/>
  </cellStyleXfs>
  <cellXfs count="173">
    <xf numFmtId="0" fontId="0" fillId="0" borderId="0" xfId="0"/>
    <xf numFmtId="0" fontId="0" fillId="2" borderId="0" xfId="0" applyFill="1" applyProtection="1">
      <protection locked="0"/>
    </xf>
    <xf numFmtId="17" fontId="0" fillId="0" borderId="0" xfId="0" applyNumberFormat="1"/>
    <xf numFmtId="17" fontId="3" fillId="2" borderId="0" xfId="0" applyNumberFormat="1" applyFont="1" applyFill="1"/>
    <xf numFmtId="2" fontId="0" fillId="0" borderId="0" xfId="0" applyNumberFormat="1"/>
    <xf numFmtId="0" fontId="8" fillId="0" borderId="0" xfId="0" applyFont="1"/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43" fontId="7" fillId="0" borderId="0" xfId="1" quotePrefix="1" applyFont="1" applyBorder="1" applyAlignment="1">
      <alignment horizontal="center"/>
    </xf>
    <xf numFmtId="0" fontId="8" fillId="0" borderId="1" xfId="0" applyFont="1" applyBorder="1"/>
    <xf numFmtId="43" fontId="9" fillId="0" borderId="1" xfId="1" applyFont="1" applyBorder="1" applyAlignment="1"/>
    <xf numFmtId="43" fontId="9" fillId="0" borderId="5" xfId="1" applyFont="1" applyBorder="1" applyAlignment="1"/>
    <xf numFmtId="43" fontId="9" fillId="0" borderId="0" xfId="1" applyFont="1" applyBorder="1" applyAlignment="1"/>
    <xf numFmtId="43" fontId="8" fillId="0" borderId="0" xfId="1" applyFont="1"/>
    <xf numFmtId="0" fontId="8" fillId="0" borderId="1" xfId="0" applyFont="1" applyBorder="1" applyAlignment="1">
      <alignment wrapText="1"/>
    </xf>
    <xf numFmtId="43" fontId="9" fillId="0" borderId="1" xfId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43" fontId="9" fillId="0" borderId="0" xfId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43" fontId="8" fillId="0" borderId="6" xfId="1" applyFont="1" applyBorder="1"/>
    <xf numFmtId="0" fontId="9" fillId="0" borderId="5" xfId="0" applyFont="1" applyBorder="1" applyAlignment="1">
      <alignment horizontal="center"/>
    </xf>
    <xf numFmtId="43" fontId="9" fillId="0" borderId="7" xfId="1" applyFont="1" applyBorder="1"/>
    <xf numFmtId="43" fontId="8" fillId="0" borderId="0" xfId="0" applyNumberFormat="1" applyFont="1"/>
    <xf numFmtId="164" fontId="8" fillId="0" borderId="0" xfId="0" applyNumberFormat="1" applyFont="1"/>
    <xf numFmtId="0" fontId="9" fillId="0" borderId="0" xfId="0" applyFont="1"/>
    <xf numFmtId="43" fontId="9" fillId="0" borderId="0" xfId="1" applyFont="1"/>
    <xf numFmtId="0" fontId="14" fillId="0" borderId="0" xfId="0" applyFont="1"/>
    <xf numFmtId="0" fontId="16" fillId="0" borderId="0" xfId="0" applyFont="1"/>
    <xf numFmtId="0" fontId="12" fillId="0" borderId="1" xfId="0" applyFont="1" applyBorder="1" applyAlignment="1">
      <alignment horizontal="center"/>
    </xf>
    <xf numFmtId="0" fontId="18" fillId="0" borderId="1" xfId="0" applyFont="1" applyBorder="1"/>
    <xf numFmtId="0" fontId="12" fillId="0" borderId="1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center"/>
    </xf>
    <xf numFmtId="39" fontId="18" fillId="0" borderId="1" xfId="0" applyNumberFormat="1" applyFont="1" applyBorder="1"/>
    <xf numFmtId="37" fontId="18" fillId="0" borderId="1" xfId="0" applyNumberFormat="1" applyFont="1" applyBorder="1" applyAlignment="1">
      <alignment horizontal="center"/>
    </xf>
    <xf numFmtId="43" fontId="18" fillId="0" borderId="1" xfId="1" applyFont="1" applyBorder="1"/>
    <xf numFmtId="43" fontId="18" fillId="0" borderId="1" xfId="0" applyNumberFormat="1" applyFont="1" applyBorder="1"/>
    <xf numFmtId="43" fontId="12" fillId="0" borderId="2" xfId="0" applyNumberFormat="1" applyFont="1" applyBorder="1"/>
    <xf numFmtId="43" fontId="18" fillId="0" borderId="2" xfId="1" applyFont="1" applyBorder="1"/>
    <xf numFmtId="164" fontId="14" fillId="0" borderId="0" xfId="0" applyNumberFormat="1" applyFont="1"/>
    <xf numFmtId="0" fontId="18" fillId="0" borderId="1" xfId="0" applyFont="1" applyBorder="1" applyAlignment="1">
      <alignment horizontal="center"/>
    </xf>
    <xf numFmtId="43" fontId="12" fillId="0" borderId="4" xfId="1" applyFont="1" applyBorder="1"/>
    <xf numFmtId="0" fontId="14" fillId="3" borderId="0" xfId="0" applyFont="1" applyFill="1" applyAlignment="1">
      <alignment horizontal="right"/>
    </xf>
    <xf numFmtId="0" fontId="14" fillId="3" borderId="0" xfId="0" applyFont="1" applyFill="1"/>
    <xf numFmtId="43" fontId="14" fillId="3" borderId="0" xfId="0" applyNumberFormat="1" applyFont="1" applyFill="1"/>
    <xf numFmtId="164" fontId="14" fillId="3" borderId="0" xfId="0" applyNumberFormat="1" applyFont="1" applyFill="1"/>
    <xf numFmtId="43" fontId="19" fillId="3" borderId="8" xfId="1" applyFont="1" applyFill="1" applyBorder="1"/>
    <xf numFmtId="43" fontId="14" fillId="0" borderId="0" xfId="0" applyNumberFormat="1" applyFont="1"/>
    <xf numFmtId="0" fontId="19" fillId="0" borderId="0" xfId="0" applyFont="1"/>
    <xf numFmtId="43" fontId="14" fillId="0" borderId="0" xfId="1" applyFont="1"/>
    <xf numFmtId="0" fontId="20" fillId="0" borderId="1" xfId="0" applyFont="1" applyBorder="1" applyAlignment="1">
      <alignment horizontal="center"/>
    </xf>
    <xf numFmtId="43" fontId="20" fillId="0" borderId="1" xfId="1" applyFont="1" applyBorder="1" applyAlignment="1">
      <alignment horizontal="center" wrapText="1"/>
    </xf>
    <xf numFmtId="0" fontId="22" fillId="4" borderId="1" xfId="3" applyFont="1" applyFill="1" applyBorder="1" applyAlignment="1">
      <alignment horizontal="center"/>
    </xf>
    <xf numFmtId="0" fontId="22" fillId="0" borderId="1" xfId="3" applyFont="1" applyBorder="1" applyAlignment="1">
      <alignment horizontal="right" wrapText="1"/>
    </xf>
    <xf numFmtId="0" fontId="22" fillId="0" borderId="1" xfId="3" applyFont="1" applyBorder="1" applyAlignment="1">
      <alignment wrapText="1"/>
    </xf>
    <xf numFmtId="165" fontId="22" fillId="0" borderId="1" xfId="3" applyNumberFormat="1" applyFont="1" applyBorder="1" applyAlignment="1">
      <alignment horizontal="right" wrapText="1"/>
    </xf>
    <xf numFmtId="165" fontId="20" fillId="0" borderId="1" xfId="0" applyNumberFormat="1" applyFont="1" applyBorder="1"/>
    <xf numFmtId="0" fontId="20" fillId="4" borderId="1" xfId="4" applyFont="1" applyFill="1" applyBorder="1" applyAlignment="1">
      <alignment horizontal="center"/>
    </xf>
    <xf numFmtId="43" fontId="12" fillId="0" borderId="1" xfId="1" applyFont="1" applyBorder="1" applyAlignment="1">
      <alignment horizontal="center" wrapText="1"/>
    </xf>
    <xf numFmtId="43" fontId="12" fillId="0" borderId="1" xfId="1" applyFont="1" applyBorder="1" applyAlignment="1">
      <alignment horizontal="center"/>
    </xf>
    <xf numFmtId="0" fontId="23" fillId="4" borderId="5" xfId="5" applyFont="1" applyFill="1" applyBorder="1" applyAlignment="1">
      <alignment horizontal="center" wrapText="1"/>
    </xf>
    <xf numFmtId="0" fontId="23" fillId="4" borderId="1" xfId="5" applyFont="1" applyFill="1" applyBorder="1" applyAlignment="1">
      <alignment horizontal="center" wrapText="1"/>
    </xf>
    <xf numFmtId="0" fontId="22" fillId="0" borderId="1" xfId="4" applyFont="1" applyBorder="1" applyAlignment="1">
      <alignment horizontal="right" wrapText="1"/>
    </xf>
    <xf numFmtId="0" fontId="22" fillId="0" borderId="1" xfId="4" applyFont="1" applyBorder="1" applyAlignment="1">
      <alignment wrapText="1"/>
    </xf>
    <xf numFmtId="43" fontId="22" fillId="0" borderId="1" xfId="1" applyFont="1" applyBorder="1" applyAlignment="1">
      <alignment wrapText="1"/>
    </xf>
    <xf numFmtId="165" fontId="22" fillId="0" borderId="1" xfId="4" applyNumberFormat="1" applyFont="1" applyBorder="1" applyAlignment="1">
      <alignment horizontal="right" wrapText="1"/>
    </xf>
    <xf numFmtId="0" fontId="16" fillId="0" borderId="1" xfId="0" applyFont="1" applyBorder="1"/>
    <xf numFmtId="43" fontId="20" fillId="0" borderId="1" xfId="0" applyNumberFormat="1" applyFont="1" applyBorder="1"/>
    <xf numFmtId="0" fontId="24" fillId="4" borderId="1" xfId="6" applyFont="1" applyFill="1" applyBorder="1" applyAlignment="1">
      <alignment horizontal="center"/>
    </xf>
    <xf numFmtId="0" fontId="24" fillId="4" borderId="1" xfId="6" applyFont="1" applyFill="1" applyBorder="1" applyAlignment="1">
      <alignment horizontal="center" wrapText="1"/>
    </xf>
    <xf numFmtId="0" fontId="22" fillId="0" borderId="1" xfId="6" applyFont="1" applyBorder="1" applyAlignment="1">
      <alignment horizontal="right" wrapText="1"/>
    </xf>
    <xf numFmtId="0" fontId="22" fillId="0" borderId="1" xfId="6" applyFont="1" applyBorder="1" applyAlignment="1">
      <alignment wrapText="1"/>
    </xf>
    <xf numFmtId="165" fontId="22" fillId="0" borderId="1" xfId="6" applyNumberFormat="1" applyFont="1" applyBorder="1" applyAlignment="1">
      <alignment horizontal="right" wrapText="1"/>
    </xf>
    <xf numFmtId="0" fontId="0" fillId="0" borderId="0" xfId="0" applyAlignment="1">
      <alignment vertical="center"/>
    </xf>
    <xf numFmtId="0" fontId="27" fillId="0" borderId="1" xfId="0" applyFont="1" applyBorder="1"/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center"/>
    </xf>
    <xf numFmtId="0" fontId="0" fillId="5" borderId="0" xfId="0" applyFill="1"/>
    <xf numFmtId="0" fontId="0" fillId="0" borderId="1" xfId="0" applyBorder="1"/>
    <xf numFmtId="0" fontId="0" fillId="0" borderId="1" xfId="0" applyBorder="1" applyAlignment="1">
      <alignment vertical="center"/>
    </xf>
    <xf numFmtId="0" fontId="27" fillId="0" borderId="1" xfId="0" quotePrefix="1" applyFont="1" applyBorder="1" applyAlignment="1">
      <alignment horizontal="center"/>
    </xf>
    <xf numFmtId="0" fontId="27" fillId="0" borderId="1" xfId="0" quotePrefix="1" applyFont="1" applyBorder="1" applyAlignment="1">
      <alignment horizontal="center" vertical="center"/>
    </xf>
    <xf numFmtId="43" fontId="0" fillId="0" borderId="1" xfId="1" applyFont="1" applyBorder="1"/>
    <xf numFmtId="43" fontId="0" fillId="0" borderId="1" xfId="0" applyNumberFormat="1" applyBorder="1"/>
    <xf numFmtId="1" fontId="0" fillId="0" borderId="1" xfId="0" applyNumberFormat="1" applyBorder="1"/>
    <xf numFmtId="43" fontId="27" fillId="0" borderId="1" xfId="1" applyFont="1" applyBorder="1"/>
    <xf numFmtId="0" fontId="27" fillId="0" borderId="6" xfId="0" applyFont="1" applyBorder="1" applyAlignment="1">
      <alignment vertical="center"/>
    </xf>
    <xf numFmtId="0" fontId="0" fillId="0" borderId="3" xfId="0" applyBorder="1"/>
    <xf numFmtId="0" fontId="0" fillId="0" borderId="6" xfId="0" applyBorder="1"/>
    <xf numFmtId="1" fontId="0" fillId="0" borderId="5" xfId="0" applyNumberFormat="1" applyBorder="1"/>
    <xf numFmtId="43" fontId="0" fillId="0" borderId="2" xfId="1" applyFont="1" applyBorder="1"/>
    <xf numFmtId="43" fontId="6" fillId="0" borderId="1" xfId="2" applyNumberFormat="1" applyFont="1" applyBorder="1" applyAlignment="1">
      <alignment horizontal="right" wrapText="1"/>
    </xf>
    <xf numFmtId="43" fontId="0" fillId="0" borderId="1" xfId="1" applyFont="1" applyBorder="1" applyAlignment="1">
      <alignment wrapText="1"/>
    </xf>
    <xf numFmtId="43" fontId="0" fillId="0" borderId="1" xfId="1" applyFont="1" applyBorder="1" applyAlignment="1">
      <alignment horizontal="left" wrapText="1"/>
    </xf>
    <xf numFmtId="165" fontId="6" fillId="0" borderId="1" xfId="2" applyNumberFormat="1" applyFont="1" applyBorder="1" applyAlignment="1">
      <alignment horizontal="right" wrapText="1"/>
    </xf>
    <xf numFmtId="43" fontId="1" fillId="0" borderId="1" xfId="1" applyFont="1" applyBorder="1"/>
    <xf numFmtId="0" fontId="27" fillId="5" borderId="0" xfId="0" applyFont="1" applyFill="1"/>
    <xf numFmtId="43" fontId="27" fillId="0" borderId="3" xfId="1" applyFont="1" applyBorder="1"/>
    <xf numFmtId="0" fontId="0" fillId="3" borderId="1" xfId="0" applyFill="1" applyBorder="1"/>
    <xf numFmtId="43" fontId="0" fillId="3" borderId="1" xfId="0" applyNumberFormat="1" applyFill="1" applyBorder="1"/>
    <xf numFmtId="43" fontId="0" fillId="0" borderId="0" xfId="0" applyNumberFormat="1"/>
    <xf numFmtId="43" fontId="0" fillId="3" borderId="0" xfId="0" applyNumberFormat="1" applyFill="1"/>
    <xf numFmtId="43" fontId="0" fillId="0" borderId="8" xfId="1" applyFont="1" applyFill="1" applyBorder="1"/>
    <xf numFmtId="164" fontId="28" fillId="0" borderId="0" xfId="0" applyNumberFormat="1" applyFont="1"/>
    <xf numFmtId="164" fontId="0" fillId="0" borderId="0" xfId="0" applyNumberFormat="1"/>
    <xf numFmtId="0" fontId="0" fillId="3" borderId="0" xfId="0" applyFill="1"/>
    <xf numFmtId="164" fontId="16" fillId="0" borderId="0" xfId="0" applyNumberFormat="1" applyFont="1"/>
    <xf numFmtId="166" fontId="16" fillId="0" borderId="1" xfId="0" applyNumberFormat="1" applyFont="1" applyBorder="1"/>
    <xf numFmtId="43" fontId="27" fillId="0" borderId="1" xfId="0" applyNumberFormat="1" applyFont="1" applyBorder="1"/>
    <xf numFmtId="43" fontId="1" fillId="0" borderId="0" xfId="1" applyFont="1" applyBorder="1"/>
    <xf numFmtId="43" fontId="27" fillId="0" borderId="0" xfId="0" applyNumberFormat="1" applyFont="1"/>
    <xf numFmtId="43" fontId="0" fillId="0" borderId="0" xfId="1" applyFont="1" applyBorder="1"/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12" fillId="0" borderId="5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5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9" xfId="0" applyFont="1" applyBorder="1" applyAlignment="1">
      <alignment horizontal="center" wrapText="1"/>
    </xf>
    <xf numFmtId="0" fontId="20" fillId="0" borderId="5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9" fillId="0" borderId="1" xfId="0" applyFont="1" applyBorder="1" applyAlignment="1"/>
    <xf numFmtId="0" fontId="9" fillId="0" borderId="5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</cellXfs>
  <cellStyles count="7">
    <cellStyle name="Comma" xfId="1" builtinId="3"/>
    <cellStyle name="Normal" xfId="0" builtinId="0"/>
    <cellStyle name="Normal_eclogy indi lgcs april 22" xfId="6" xr:uid="{00000000-0005-0000-0000-000002000000}"/>
    <cellStyle name="Normal_lgc eco dec 21" xfId="4" xr:uid="{00000000-0005-0000-0000-000003000000}"/>
    <cellStyle name="Normal_lgcs data" xfId="2" xr:uid="{00000000-0005-0000-0000-000004000000}"/>
    <cellStyle name="Normal_states eco dec 21" xfId="3" xr:uid="{00000000-0005-0000-0000-000007000000}"/>
    <cellStyle name="Normal_TOTALDATA_1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3.2" x14ac:dyDescent="0.25"/>
  <cols>
    <col min="2" max="2" width="23" bestFit="1" customWidth="1"/>
    <col min="6" max="6" width="24.5546875" customWidth="1"/>
  </cols>
  <sheetData>
    <row r="1" spans="1:8" ht="23.1" customHeight="1" x14ac:dyDescent="0.25">
      <c r="B1">
        <f ca="1">MONTH(NOW())</f>
        <v>9</v>
      </c>
      <c r="C1">
        <f ca="1">YEAR(NOW())</f>
        <v>2022</v>
      </c>
    </row>
    <row r="2" spans="1:8" ht="23.1" customHeight="1" x14ac:dyDescent="0.25"/>
    <row r="3" spans="1:8" ht="23.1" customHeight="1" x14ac:dyDescent="0.25">
      <c r="B3" t="s">
        <v>803</v>
      </c>
      <c r="F3" t="s">
        <v>804</v>
      </c>
    </row>
    <row r="4" spans="1:8" ht="23.1" customHeight="1" x14ac:dyDescent="0.25">
      <c r="B4" t="s">
        <v>800</v>
      </c>
      <c r="C4" t="s">
        <v>801</v>
      </c>
      <c r="D4" t="s">
        <v>802</v>
      </c>
      <c r="F4" t="s">
        <v>800</v>
      </c>
      <c r="G4" t="s">
        <v>801</v>
      </c>
      <c r="H4" t="s">
        <v>802</v>
      </c>
    </row>
    <row r="5" spans="1:8" ht="23.1" customHeight="1" x14ac:dyDescent="0.25">
      <c r="B5" s="1" t="e">
        <f>IF(G5=1,F5-1,F5)</f>
        <v>#REF!</v>
      </c>
      <c r="C5" s="1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4">
      <c r="B6" s="3" t="e">
        <f>LOOKUP(C5,A8:B19)</f>
        <v>#REF!</v>
      </c>
      <c r="F6" s="3" t="e">
        <f>IF(G5=1,LOOKUP(G5,E8:F19),LOOKUP(G5,A8:B19))</f>
        <v>#REF!</v>
      </c>
    </row>
    <row r="8" spans="1:8" x14ac:dyDescent="0.25">
      <c r="A8">
        <v>1</v>
      </c>
      <c r="B8" s="4" t="e">
        <f>D8&amp;"-"&amp;RIGHT(B$5,2)</f>
        <v>#REF!</v>
      </c>
      <c r="D8" s="2" t="s">
        <v>813</v>
      </c>
      <c r="E8">
        <v>1</v>
      </c>
      <c r="F8" s="4" t="e">
        <f>D8&amp;"-"&amp;RIGHT(F$5,2)</f>
        <v>#REF!</v>
      </c>
    </row>
    <row r="9" spans="1:8" x14ac:dyDescent="0.25">
      <c r="A9">
        <v>2</v>
      </c>
      <c r="B9" s="4" t="e">
        <f t="shared" ref="B9:B19" si="0">D9&amp;"-"&amp;RIGHT(B$5,2)</f>
        <v>#REF!</v>
      </c>
      <c r="D9" s="2" t="s">
        <v>814</v>
      </c>
      <c r="E9">
        <v>2</v>
      </c>
      <c r="F9" s="4" t="e">
        <f t="shared" ref="F9:F19" si="1">D9&amp;"-"&amp;RIGHT(F$5,2)</f>
        <v>#REF!</v>
      </c>
    </row>
    <row r="10" spans="1:8" x14ac:dyDescent="0.25">
      <c r="A10">
        <v>3</v>
      </c>
      <c r="B10" s="4" t="e">
        <f t="shared" si="0"/>
        <v>#REF!</v>
      </c>
      <c r="D10" s="2" t="s">
        <v>815</v>
      </c>
      <c r="E10">
        <v>3</v>
      </c>
      <c r="F10" s="4" t="e">
        <f t="shared" si="1"/>
        <v>#REF!</v>
      </c>
    </row>
    <row r="11" spans="1:8" x14ac:dyDescent="0.25">
      <c r="A11">
        <v>4</v>
      </c>
      <c r="B11" s="4" t="e">
        <f t="shared" si="0"/>
        <v>#REF!</v>
      </c>
      <c r="D11" s="2" t="s">
        <v>816</v>
      </c>
      <c r="E11">
        <v>4</v>
      </c>
      <c r="F11" s="4" t="e">
        <f t="shared" si="1"/>
        <v>#REF!</v>
      </c>
    </row>
    <row r="12" spans="1:8" x14ac:dyDescent="0.25">
      <c r="A12">
        <v>5</v>
      </c>
      <c r="B12" s="4" t="e">
        <f t="shared" si="0"/>
        <v>#REF!</v>
      </c>
      <c r="D12" s="2" t="s">
        <v>805</v>
      </c>
      <c r="E12">
        <v>5</v>
      </c>
      <c r="F12" s="4" t="e">
        <f t="shared" si="1"/>
        <v>#REF!</v>
      </c>
    </row>
    <row r="13" spans="1:8" x14ac:dyDescent="0.25">
      <c r="A13">
        <v>6</v>
      </c>
      <c r="B13" s="4" t="e">
        <f t="shared" si="0"/>
        <v>#REF!</v>
      </c>
      <c r="D13" s="2" t="s">
        <v>806</v>
      </c>
      <c r="E13">
        <v>6</v>
      </c>
      <c r="F13" s="4" t="e">
        <f t="shared" si="1"/>
        <v>#REF!</v>
      </c>
    </row>
    <row r="14" spans="1:8" x14ac:dyDescent="0.25">
      <c r="A14">
        <v>7</v>
      </c>
      <c r="B14" s="4" t="e">
        <f t="shared" si="0"/>
        <v>#REF!</v>
      </c>
      <c r="D14" s="2" t="s">
        <v>807</v>
      </c>
      <c r="E14">
        <v>7</v>
      </c>
      <c r="F14" s="4" t="e">
        <f t="shared" si="1"/>
        <v>#REF!</v>
      </c>
    </row>
    <row r="15" spans="1:8" x14ac:dyDescent="0.25">
      <c r="A15">
        <v>8</v>
      </c>
      <c r="B15" s="4" t="e">
        <f t="shared" si="0"/>
        <v>#REF!</v>
      </c>
      <c r="D15" s="2" t="s">
        <v>808</v>
      </c>
      <c r="E15">
        <v>8</v>
      </c>
      <c r="F15" s="4" t="e">
        <f t="shared" si="1"/>
        <v>#REF!</v>
      </c>
    </row>
    <row r="16" spans="1:8" x14ac:dyDescent="0.25">
      <c r="A16">
        <v>9</v>
      </c>
      <c r="B16" s="4" t="e">
        <f t="shared" si="0"/>
        <v>#REF!</v>
      </c>
      <c r="D16" s="2" t="s">
        <v>809</v>
      </c>
      <c r="E16">
        <v>9</v>
      </c>
      <c r="F16" s="4" t="e">
        <f t="shared" si="1"/>
        <v>#REF!</v>
      </c>
    </row>
    <row r="17" spans="1:6" x14ac:dyDescent="0.25">
      <c r="A17">
        <v>10</v>
      </c>
      <c r="B17" s="4" t="e">
        <f t="shared" si="0"/>
        <v>#REF!</v>
      </c>
      <c r="D17" s="2" t="s">
        <v>810</v>
      </c>
      <c r="E17">
        <v>10</v>
      </c>
      <c r="F17" s="4" t="e">
        <f t="shared" si="1"/>
        <v>#REF!</v>
      </c>
    </row>
    <row r="18" spans="1:6" x14ac:dyDescent="0.25">
      <c r="A18">
        <v>11</v>
      </c>
      <c r="B18" s="4" t="e">
        <f t="shared" si="0"/>
        <v>#REF!</v>
      </c>
      <c r="D18" s="2" t="s">
        <v>811</v>
      </c>
      <c r="E18">
        <v>11</v>
      </c>
      <c r="F18" s="4" t="e">
        <f t="shared" si="1"/>
        <v>#REF!</v>
      </c>
    </row>
    <row r="19" spans="1:6" x14ac:dyDescent="0.25">
      <c r="A19">
        <v>12</v>
      </c>
      <c r="B19" s="4" t="e">
        <f t="shared" si="0"/>
        <v>#REF!</v>
      </c>
      <c r="D19" s="2" t="s">
        <v>812</v>
      </c>
      <c r="E19">
        <v>12</v>
      </c>
      <c r="F19" s="4" t="e">
        <f t="shared" si="1"/>
        <v>#REF!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>
    <pageSetUpPr fitToPage="1"/>
  </sheetPr>
  <dimension ref="A1:G40"/>
  <sheetViews>
    <sheetView tabSelected="1" zoomScale="70" workbookViewId="0">
      <selection activeCell="G5" sqref="G5"/>
    </sheetView>
  </sheetViews>
  <sheetFormatPr defaultColWidth="9.109375" defaultRowHeight="21" x14ac:dyDescent="0.4"/>
  <cols>
    <col min="1" max="1" width="6.33203125" style="5" customWidth="1"/>
    <col min="2" max="2" width="40.88671875" style="5" customWidth="1"/>
    <col min="3" max="4" width="29.33203125" style="5" bestFit="1" customWidth="1"/>
    <col min="5" max="5" width="39" style="5" customWidth="1"/>
    <col min="6" max="6" width="34.109375" style="5" customWidth="1"/>
    <col min="7" max="7" width="31" style="5" customWidth="1"/>
    <col min="8" max="16384" width="9.109375" style="5"/>
  </cols>
  <sheetData>
    <row r="1" spans="1:7" ht="30" customHeight="1" x14ac:dyDescent="0.4">
      <c r="A1" s="118" t="s">
        <v>850</v>
      </c>
      <c r="B1" s="119"/>
      <c r="C1" s="119"/>
      <c r="D1" s="119"/>
      <c r="E1" s="119"/>
      <c r="F1" s="120"/>
    </row>
    <row r="2" spans="1:7" ht="30" customHeight="1" x14ac:dyDescent="0.4">
      <c r="A2" s="118" t="s">
        <v>851</v>
      </c>
      <c r="B2" s="119"/>
      <c r="C2" s="119"/>
      <c r="D2" s="119"/>
      <c r="E2" s="119"/>
      <c r="F2" s="120"/>
    </row>
    <row r="3" spans="1:7" ht="47.4" customHeight="1" x14ac:dyDescent="0.4">
      <c r="A3" s="170" t="s">
        <v>863</v>
      </c>
      <c r="B3" s="171"/>
      <c r="C3" s="171"/>
      <c r="D3" s="171"/>
      <c r="E3" s="172"/>
      <c r="F3" s="169"/>
    </row>
    <row r="4" spans="1:7" ht="83.25" customHeight="1" x14ac:dyDescent="0.4">
      <c r="A4" s="6" t="s">
        <v>0</v>
      </c>
      <c r="B4" s="7" t="s">
        <v>18</v>
      </c>
      <c r="C4" s="7" t="s">
        <v>13</v>
      </c>
      <c r="D4" s="7" t="s">
        <v>22</v>
      </c>
      <c r="E4" s="8" t="s">
        <v>14</v>
      </c>
      <c r="F4" s="9"/>
    </row>
    <row r="5" spans="1:7" ht="30" customHeight="1" x14ac:dyDescent="0.4">
      <c r="A5" s="10"/>
      <c r="B5" s="10"/>
      <c r="C5" s="11" t="s">
        <v>852</v>
      </c>
      <c r="D5" s="11" t="s">
        <v>852</v>
      </c>
      <c r="E5" s="11" t="s">
        <v>852</v>
      </c>
      <c r="F5" s="12"/>
    </row>
    <row r="6" spans="1:7" ht="30" customHeight="1" x14ac:dyDescent="0.4">
      <c r="A6" s="13">
        <v>1</v>
      </c>
      <c r="B6" s="13" t="s">
        <v>19</v>
      </c>
      <c r="C6" s="14">
        <v>246444171857.43909</v>
      </c>
      <c r="D6" s="15">
        <v>30660364497.320999</v>
      </c>
      <c r="E6" s="14">
        <f>C6+D6</f>
        <v>277104536354.76007</v>
      </c>
      <c r="F6" s="16"/>
      <c r="G6" s="17"/>
    </row>
    <row r="7" spans="1:7" ht="30" customHeight="1" x14ac:dyDescent="0.4">
      <c r="A7" s="13">
        <v>2</v>
      </c>
      <c r="B7" s="13" t="s">
        <v>24</v>
      </c>
      <c r="C7" s="14">
        <v>124999777373.40109</v>
      </c>
      <c r="D7" s="14">
        <v>102201214991.07001</v>
      </c>
      <c r="E7" s="14">
        <f t="shared" ref="E7:E18" si="0">C7+D7</f>
        <v>227200992364.4711</v>
      </c>
      <c r="F7" s="16"/>
      <c r="G7" s="17"/>
    </row>
    <row r="8" spans="1:7" ht="30" customHeight="1" x14ac:dyDescent="0.4">
      <c r="A8" s="13">
        <v>3</v>
      </c>
      <c r="B8" s="13" t="s">
        <v>25</v>
      </c>
      <c r="C8" s="14">
        <v>96369588843.2659</v>
      </c>
      <c r="D8" s="14">
        <v>71540850493.748993</v>
      </c>
      <c r="E8" s="14">
        <f t="shared" si="0"/>
        <v>167910439337.01489</v>
      </c>
      <c r="F8" s="16"/>
      <c r="G8" s="17"/>
    </row>
    <row r="9" spans="1:7" ht="30" customHeight="1" x14ac:dyDescent="0.4">
      <c r="A9" s="13">
        <v>4</v>
      </c>
      <c r="B9" s="13" t="s">
        <v>15</v>
      </c>
      <c r="C9" s="14">
        <f>53355908992.724+28571809241.45</f>
        <v>81927718234.173996</v>
      </c>
      <c r="D9" s="14">
        <v>0</v>
      </c>
      <c r="E9" s="14">
        <f t="shared" si="0"/>
        <v>81927718234.173996</v>
      </c>
      <c r="F9" s="16"/>
      <c r="G9" s="28"/>
    </row>
    <row r="10" spans="1:7" ht="30" customHeight="1" x14ac:dyDescent="0.4">
      <c r="A10" s="13">
        <v>5</v>
      </c>
      <c r="B10" s="13" t="s">
        <v>29</v>
      </c>
      <c r="C10" s="14">
        <v>9893564691.9599991</v>
      </c>
      <c r="D10" s="14">
        <v>885120842.78999996</v>
      </c>
      <c r="E10" s="14">
        <f t="shared" si="0"/>
        <v>10778685534.75</v>
      </c>
      <c r="F10" s="16"/>
    </row>
    <row r="11" spans="1:7" ht="30" customHeight="1" x14ac:dyDescent="0.4">
      <c r="A11" s="13">
        <v>6</v>
      </c>
      <c r="B11" s="18" t="s">
        <v>853</v>
      </c>
      <c r="C11" s="14">
        <v>14573727136.280001</v>
      </c>
      <c r="D11" s="14">
        <v>7895052266.4099998</v>
      </c>
      <c r="E11" s="14">
        <f t="shared" si="0"/>
        <v>22468779402.690002</v>
      </c>
      <c r="F11" s="16"/>
      <c r="G11" s="28"/>
    </row>
    <row r="12" spans="1:7" ht="30" customHeight="1" x14ac:dyDescent="0.4">
      <c r="A12" s="13">
        <v>7</v>
      </c>
      <c r="B12" s="18" t="s">
        <v>854</v>
      </c>
      <c r="C12" s="14">
        <v>11062679686.450001</v>
      </c>
      <c r="D12" s="14">
        <v>0</v>
      </c>
      <c r="E12" s="14">
        <f t="shared" si="0"/>
        <v>11062679686.450001</v>
      </c>
      <c r="F12" s="16"/>
    </row>
    <row r="13" spans="1:7" ht="38.25" customHeight="1" x14ac:dyDescent="0.4">
      <c r="A13" s="13">
        <v>8</v>
      </c>
      <c r="B13" s="18" t="s">
        <v>855</v>
      </c>
      <c r="C13" s="14">
        <v>100000000</v>
      </c>
      <c r="D13" s="14">
        <v>0</v>
      </c>
      <c r="E13" s="14">
        <f t="shared" si="0"/>
        <v>100000000</v>
      </c>
      <c r="F13" s="16"/>
    </row>
    <row r="14" spans="1:7" ht="38.25" customHeight="1" x14ac:dyDescent="0.4">
      <c r="A14" s="13">
        <v>9</v>
      </c>
      <c r="B14" s="18" t="s">
        <v>818</v>
      </c>
      <c r="C14" s="14">
        <v>4000000000</v>
      </c>
      <c r="D14" s="14">
        <v>0</v>
      </c>
      <c r="E14" s="14">
        <f t="shared" si="0"/>
        <v>4000000000</v>
      </c>
      <c r="F14" s="16"/>
    </row>
    <row r="15" spans="1:7" ht="42" x14ac:dyDescent="0.4">
      <c r="A15" s="13">
        <v>10</v>
      </c>
      <c r="B15" s="18" t="s">
        <v>856</v>
      </c>
      <c r="C15" s="19">
        <v>25769699717.549999</v>
      </c>
      <c r="D15" s="14">
        <v>0</v>
      </c>
      <c r="E15" s="14">
        <f t="shared" si="0"/>
        <v>25769699717.549999</v>
      </c>
      <c r="F15" s="16"/>
    </row>
    <row r="16" spans="1:7" ht="42" x14ac:dyDescent="0.4">
      <c r="A16" s="13">
        <v>11</v>
      </c>
      <c r="B16" s="18" t="s">
        <v>857</v>
      </c>
      <c r="C16" s="19">
        <v>18163078852.380001</v>
      </c>
      <c r="D16" s="14">
        <v>0</v>
      </c>
      <c r="E16" s="14">
        <f t="shared" si="0"/>
        <v>18163078852.380001</v>
      </c>
      <c r="F16" s="16"/>
    </row>
    <row r="17" spans="1:7" ht="42.75" customHeight="1" x14ac:dyDescent="0.4">
      <c r="A17" s="13">
        <v>12</v>
      </c>
      <c r="B17" s="18" t="s">
        <v>819</v>
      </c>
      <c r="C17" s="19">
        <v>0</v>
      </c>
      <c r="D17" s="14">
        <v>6321724638.6199999</v>
      </c>
      <c r="E17" s="14">
        <f t="shared" si="0"/>
        <v>6321724638.6199999</v>
      </c>
      <c r="F17" s="16"/>
    </row>
    <row r="18" spans="1:7" ht="42.75" customHeight="1" x14ac:dyDescent="0.4">
      <c r="A18" s="13">
        <v>13</v>
      </c>
      <c r="B18" s="18" t="s">
        <v>943</v>
      </c>
      <c r="C18" s="19">
        <v>300000000000</v>
      </c>
      <c r="D18" s="14">
        <v>0</v>
      </c>
      <c r="E18" s="14">
        <f t="shared" si="0"/>
        <v>300000000000</v>
      </c>
      <c r="F18" s="16"/>
    </row>
    <row r="19" spans="1:7" ht="30" customHeight="1" x14ac:dyDescent="0.4">
      <c r="A19" s="13"/>
      <c r="B19" s="20" t="s">
        <v>858</v>
      </c>
      <c r="C19" s="19">
        <f>SUM(C6:C18)</f>
        <v>933304006392.90015</v>
      </c>
      <c r="D19" s="19">
        <f>SUM(D6:D18)</f>
        <v>219504327729.96002</v>
      </c>
      <c r="E19" s="19">
        <f>SUM(E6:E18)</f>
        <v>1152808334122.8601</v>
      </c>
      <c r="F19" s="21"/>
    </row>
    <row r="20" spans="1:7" ht="50.25" customHeight="1" x14ac:dyDescent="0.4">
      <c r="B20" s="22"/>
      <c r="C20" s="21" t="s">
        <v>944</v>
      </c>
      <c r="D20" s="21"/>
      <c r="E20" s="21"/>
      <c r="F20" s="21"/>
    </row>
    <row r="21" spans="1:7" ht="55.5" customHeight="1" x14ac:dyDescent="0.45">
      <c r="A21" s="121" t="s">
        <v>886</v>
      </c>
      <c r="B21" s="122"/>
      <c r="C21" s="122"/>
      <c r="D21" s="122"/>
      <c r="E21" s="122"/>
      <c r="F21" s="122"/>
      <c r="G21" s="123"/>
    </row>
    <row r="22" spans="1:7" ht="30" customHeight="1" x14ac:dyDescent="0.4">
      <c r="A22" s="10">
        <v>0</v>
      </c>
      <c r="B22" s="10">
        <v>1</v>
      </c>
      <c r="C22" s="10">
        <v>2</v>
      </c>
      <c r="D22" s="10">
        <v>3</v>
      </c>
      <c r="E22" s="10" t="s">
        <v>859</v>
      </c>
      <c r="F22" s="10">
        <v>5</v>
      </c>
      <c r="G22" s="10" t="s">
        <v>8</v>
      </c>
    </row>
    <row r="23" spans="1:7" ht="73.5" customHeight="1" x14ac:dyDescent="0.4">
      <c r="A23" s="20" t="s">
        <v>0</v>
      </c>
      <c r="B23" s="20" t="s">
        <v>18</v>
      </c>
      <c r="C23" s="23" t="s">
        <v>7</v>
      </c>
      <c r="D23" s="20" t="s">
        <v>860</v>
      </c>
      <c r="E23" s="20" t="s">
        <v>11</v>
      </c>
      <c r="F23" s="20" t="s">
        <v>22</v>
      </c>
      <c r="G23" s="20" t="s">
        <v>14</v>
      </c>
    </row>
    <row r="24" spans="1:7" ht="22.8" x14ac:dyDescent="0.4">
      <c r="A24" s="13"/>
      <c r="B24" s="13"/>
      <c r="C24" s="11" t="s">
        <v>852</v>
      </c>
      <c r="D24" s="11" t="s">
        <v>852</v>
      </c>
      <c r="E24" s="11" t="s">
        <v>852</v>
      </c>
      <c r="F24" s="11" t="s">
        <v>852</v>
      </c>
      <c r="G24" s="11" t="s">
        <v>852</v>
      </c>
    </row>
    <row r="25" spans="1:7" x14ac:dyDescent="0.4">
      <c r="A25" s="13">
        <v>1</v>
      </c>
      <c r="B25" s="13" t="s">
        <v>16</v>
      </c>
      <c r="C25" s="24">
        <v>226889565965.94141</v>
      </c>
      <c r="D25" s="24">
        <v>105801587802.332</v>
      </c>
      <c r="E25" s="24">
        <f>C25-D25</f>
        <v>121087978163.60941</v>
      </c>
      <c r="F25" s="24">
        <v>28616340197.499599</v>
      </c>
      <c r="G25" s="24">
        <f>SUM(E25:F25)</f>
        <v>149704318361.10901</v>
      </c>
    </row>
    <row r="26" spans="1:7" x14ac:dyDescent="0.4">
      <c r="A26" s="13">
        <v>2</v>
      </c>
      <c r="B26" s="13" t="s">
        <v>17</v>
      </c>
      <c r="C26" s="24">
        <v>4678135380.7411003</v>
      </c>
      <c r="D26" s="24">
        <v>0</v>
      </c>
      <c r="E26" s="24">
        <f t="shared" ref="E26:E28" si="1">C26-D26</f>
        <v>4678135380.7411003</v>
      </c>
      <c r="F26" s="24">
        <v>0</v>
      </c>
      <c r="G26" s="24">
        <f t="shared" ref="G26:G29" si="2">SUM(E26:F26)</f>
        <v>4678135380.7411003</v>
      </c>
    </row>
    <row r="27" spans="1:7" x14ac:dyDescent="0.4">
      <c r="A27" s="13">
        <v>3</v>
      </c>
      <c r="B27" s="13" t="s">
        <v>4</v>
      </c>
      <c r="C27" s="24">
        <v>2339067690.3705001</v>
      </c>
      <c r="D27" s="24">
        <v>0</v>
      </c>
      <c r="E27" s="24">
        <f t="shared" si="1"/>
        <v>2339067690.3705001</v>
      </c>
      <c r="F27" s="24">
        <v>0</v>
      </c>
      <c r="G27" s="24">
        <f t="shared" si="2"/>
        <v>2339067690.3705001</v>
      </c>
    </row>
    <row r="28" spans="1:7" ht="42" x14ac:dyDescent="0.4">
      <c r="A28" s="13">
        <v>4</v>
      </c>
      <c r="B28" s="18" t="s">
        <v>5</v>
      </c>
      <c r="C28" s="24">
        <v>7859267439.6450005</v>
      </c>
      <c r="D28" s="24">
        <v>0</v>
      </c>
      <c r="E28" s="24">
        <f t="shared" si="1"/>
        <v>7859267439.6450005</v>
      </c>
      <c r="F28" s="24">
        <v>0</v>
      </c>
      <c r="G28" s="24">
        <f t="shared" si="2"/>
        <v>7859267439.6450005</v>
      </c>
    </row>
    <row r="29" spans="1:7" ht="21.6" thickBot="1" x14ac:dyDescent="0.45">
      <c r="A29" s="13">
        <v>5</v>
      </c>
      <c r="B29" s="13" t="s">
        <v>6</v>
      </c>
      <c r="C29" s="24">
        <v>4678135380.7411003</v>
      </c>
      <c r="D29" s="24">
        <v>69362636</v>
      </c>
      <c r="E29" s="24">
        <f>C29-D29</f>
        <v>4608772744.7411003</v>
      </c>
      <c r="F29" s="24">
        <v>2044024299.8213999</v>
      </c>
      <c r="G29" s="24">
        <f t="shared" si="2"/>
        <v>6652797044.5625</v>
      </c>
    </row>
    <row r="30" spans="1:7" ht="60.75" customHeight="1" thickTop="1" thickBot="1" x14ac:dyDescent="0.45">
      <c r="A30" s="13"/>
      <c r="B30" s="25" t="s">
        <v>14</v>
      </c>
      <c r="C30" s="26">
        <f>SUM(C25:C29)</f>
        <v>246444171857.43909</v>
      </c>
      <c r="D30" s="26">
        <f>SUM(D25:D29)</f>
        <v>105870950438.332</v>
      </c>
      <c r="E30" s="26">
        <f>SUM(E25:E29)</f>
        <v>140573221419.10712</v>
      </c>
      <c r="F30" s="26">
        <f t="shared" ref="F30:G30" si="3">SUM(F25:F29)</f>
        <v>30660364497.320999</v>
      </c>
      <c r="G30" s="26">
        <f t="shared" si="3"/>
        <v>171233585916.4281</v>
      </c>
    </row>
    <row r="31" spans="1:7" ht="21.6" thickTop="1" x14ac:dyDescent="0.4">
      <c r="D31" s="27"/>
      <c r="E31" s="27"/>
    </row>
    <row r="32" spans="1:7" ht="30" customHeight="1" x14ac:dyDescent="0.4">
      <c r="A32" s="124" t="s">
        <v>861</v>
      </c>
      <c r="B32" s="124"/>
      <c r="C32" s="124"/>
      <c r="E32" s="27"/>
      <c r="G32" s="28"/>
    </row>
    <row r="33" spans="1:7" ht="39.75" customHeight="1" x14ac:dyDescent="0.4">
      <c r="A33" s="125" t="s">
        <v>862</v>
      </c>
      <c r="B33" s="125"/>
      <c r="C33" s="125"/>
      <c r="D33" s="125"/>
      <c r="E33" s="125"/>
      <c r="G33" s="28"/>
    </row>
    <row r="34" spans="1:7" ht="42.75" customHeight="1" x14ac:dyDescent="0.4">
      <c r="B34" s="29"/>
      <c r="C34" s="29"/>
      <c r="D34" s="29"/>
      <c r="E34" s="29"/>
    </row>
    <row r="35" spans="1:7" x14ac:dyDescent="0.4">
      <c r="B35" s="29"/>
      <c r="C35" s="29"/>
      <c r="D35" s="29"/>
      <c r="E35" s="29"/>
    </row>
    <row r="36" spans="1:7" x14ac:dyDescent="0.4">
      <c r="B36" s="30"/>
      <c r="C36" s="29"/>
      <c r="D36" s="29"/>
      <c r="E36" s="29"/>
    </row>
    <row r="37" spans="1:7" ht="22.8" x14ac:dyDescent="0.4">
      <c r="B37" s="17"/>
      <c r="C37" s="117" t="s">
        <v>26</v>
      </c>
      <c r="D37" s="117"/>
      <c r="E37" s="117"/>
    </row>
    <row r="38" spans="1:7" ht="35.25" customHeight="1" x14ac:dyDescent="0.4">
      <c r="B38" s="17"/>
      <c r="C38" s="117" t="s">
        <v>945</v>
      </c>
      <c r="D38" s="117"/>
      <c r="E38" s="117"/>
    </row>
    <row r="39" spans="1:7" ht="22.8" x14ac:dyDescent="0.4">
      <c r="B39" s="17"/>
      <c r="C39" s="117" t="s">
        <v>946</v>
      </c>
      <c r="D39" s="117"/>
      <c r="E39" s="117"/>
    </row>
    <row r="40" spans="1:7" ht="22.8" x14ac:dyDescent="0.4">
      <c r="B40" s="17"/>
      <c r="C40" s="117" t="s">
        <v>27</v>
      </c>
      <c r="D40" s="117"/>
      <c r="E40" s="117"/>
    </row>
  </sheetData>
  <mergeCells count="10">
    <mergeCell ref="C38:E38"/>
    <mergeCell ref="C39:E39"/>
    <mergeCell ref="C40:E40"/>
    <mergeCell ref="A1:F1"/>
    <mergeCell ref="A2:F2"/>
    <mergeCell ref="A21:G21"/>
    <mergeCell ref="A32:C32"/>
    <mergeCell ref="A33:E33"/>
    <mergeCell ref="C37:E37"/>
    <mergeCell ref="A3:E3"/>
  </mergeCells>
  <phoneticPr fontId="2" type="noConversion"/>
  <pageMargins left="0.74803149606299213" right="0.74803149606299213" top="0.39370078740157483" bottom="0.41" header="0.51181102362204722" footer="0.51181102362204722"/>
  <pageSetup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F54"/>
  <sheetViews>
    <sheetView topLeftCell="A38" workbookViewId="0">
      <selection activeCell="A4" sqref="A4:R46"/>
    </sheetView>
  </sheetViews>
  <sheetFormatPr defaultColWidth="8.88671875" defaultRowHeight="13.2" x14ac:dyDescent="0.25"/>
  <cols>
    <col min="1" max="1" width="4.109375" style="31" bestFit="1" customWidth="1"/>
    <col min="2" max="2" width="22.44140625" style="31" customWidth="1"/>
    <col min="3" max="3" width="7.44140625" style="31" customWidth="1"/>
    <col min="4" max="4" width="25.5546875" style="31" customWidth="1"/>
    <col min="5" max="5" width="23.6640625" style="31" customWidth="1"/>
    <col min="6" max="6" width="28.33203125" style="31" customWidth="1"/>
    <col min="7" max="7" width="21.33203125" style="31" customWidth="1"/>
    <col min="8" max="8" width="24.44140625" style="31" customWidth="1"/>
    <col min="9" max="9" width="22.6640625" style="31" customWidth="1"/>
    <col min="10" max="10" width="25.5546875" style="31" customWidth="1"/>
    <col min="11" max="16" width="22" style="31" customWidth="1"/>
    <col min="17" max="17" width="24.33203125" style="31" bestFit="1" customWidth="1"/>
    <col min="18" max="18" width="24.109375" style="31" customWidth="1"/>
    <col min="19" max="19" width="6.44140625" style="31" customWidth="1"/>
    <col min="20" max="20" width="8.88671875" style="31"/>
    <col min="21" max="21" width="16.33203125" style="31" bestFit="1" customWidth="1"/>
    <col min="22" max="22" width="16.88671875" style="31" bestFit="1" customWidth="1"/>
    <col min="23" max="23" width="21" style="31" customWidth="1"/>
    <col min="24" max="24" width="8.88671875" style="31"/>
    <col min="25" max="25" width="17.44140625" style="31" customWidth="1"/>
    <col min="26" max="26" width="12.33203125" style="31" bestFit="1" customWidth="1"/>
    <col min="27" max="27" width="17.88671875" style="31" customWidth="1"/>
    <col min="28" max="29" width="8.88671875" style="31"/>
    <col min="30" max="30" width="17.88671875" style="31" bestFit="1" customWidth="1"/>
    <col min="31" max="31" width="16.33203125" style="31" bestFit="1" customWidth="1"/>
    <col min="32" max="32" width="17.88671875" style="31" bestFit="1" customWidth="1"/>
    <col min="33" max="16384" width="8.88671875" style="31"/>
  </cols>
  <sheetData>
    <row r="1" spans="1:32" ht="22.8" x14ac:dyDescent="0.4">
      <c r="A1" s="133" t="s">
        <v>864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32" ht="24.6" x14ac:dyDescent="0.4">
      <c r="A2" s="134" t="s">
        <v>865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32" ht="18" customHeight="1" x14ac:dyDescent="0.35">
      <c r="H3" s="32" t="s">
        <v>20</v>
      </c>
    </row>
    <row r="4" spans="1:32" ht="17.399999999999999" x14ac:dyDescent="0.3">
      <c r="A4" s="135" t="s">
        <v>874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</row>
    <row r="5" spans="1:32" ht="20.399999999999999" x14ac:dyDescent="0.35"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</row>
    <row r="6" spans="1:32" ht="15.6" x14ac:dyDescent="0.3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3" t="s">
        <v>8</v>
      </c>
      <c r="G6" s="33">
        <v>7</v>
      </c>
      <c r="H6" s="33">
        <v>8</v>
      </c>
      <c r="I6" s="33">
        <v>9</v>
      </c>
      <c r="J6" s="33" t="s">
        <v>9</v>
      </c>
      <c r="K6" s="33">
        <v>11</v>
      </c>
      <c r="L6" s="33">
        <v>12</v>
      </c>
      <c r="M6" s="33">
        <v>13</v>
      </c>
      <c r="N6" s="33">
        <v>13</v>
      </c>
      <c r="O6" s="33">
        <v>15</v>
      </c>
      <c r="P6" s="33">
        <v>16</v>
      </c>
      <c r="Q6" s="33" t="s">
        <v>875</v>
      </c>
      <c r="R6" s="33" t="s">
        <v>866</v>
      </c>
      <c r="S6" s="34"/>
    </row>
    <row r="7" spans="1:32" ht="12.75" customHeight="1" x14ac:dyDescent="0.3">
      <c r="A7" s="128" t="s">
        <v>0</v>
      </c>
      <c r="B7" s="128" t="s">
        <v>18</v>
      </c>
      <c r="C7" s="128" t="s">
        <v>1</v>
      </c>
      <c r="D7" s="128" t="s">
        <v>867</v>
      </c>
      <c r="E7" s="128" t="s">
        <v>28</v>
      </c>
      <c r="F7" s="128" t="s">
        <v>2</v>
      </c>
      <c r="G7" s="130" t="s">
        <v>21</v>
      </c>
      <c r="H7" s="131"/>
      <c r="I7" s="132"/>
      <c r="J7" s="128" t="s">
        <v>11</v>
      </c>
      <c r="K7" s="128" t="s">
        <v>868</v>
      </c>
      <c r="L7" s="128" t="s">
        <v>869</v>
      </c>
      <c r="M7" s="128" t="s">
        <v>870</v>
      </c>
      <c r="N7" s="128" t="s">
        <v>68</v>
      </c>
      <c r="O7" s="128" t="s">
        <v>871</v>
      </c>
      <c r="P7" s="128" t="s">
        <v>872</v>
      </c>
      <c r="Q7" s="128" t="s">
        <v>23</v>
      </c>
      <c r="R7" s="128" t="s">
        <v>12</v>
      </c>
      <c r="S7" s="137" t="s">
        <v>0</v>
      </c>
    </row>
    <row r="8" spans="1:32" ht="50.25" customHeight="1" x14ac:dyDescent="0.3">
      <c r="A8" s="129"/>
      <c r="B8" s="129"/>
      <c r="C8" s="129"/>
      <c r="D8" s="129"/>
      <c r="E8" s="129"/>
      <c r="F8" s="129"/>
      <c r="G8" s="35" t="s">
        <v>3</v>
      </c>
      <c r="H8" s="35" t="s">
        <v>10</v>
      </c>
      <c r="I8" s="35" t="s">
        <v>873</v>
      </c>
      <c r="J8" s="129"/>
      <c r="K8" s="129"/>
      <c r="L8" s="129"/>
      <c r="M8" s="129"/>
      <c r="N8" s="129"/>
      <c r="O8" s="129"/>
      <c r="P8" s="129"/>
      <c r="Q8" s="129"/>
      <c r="R8" s="129"/>
      <c r="S8" s="138"/>
    </row>
    <row r="9" spans="1:32" ht="30" customHeight="1" x14ac:dyDescent="0.3">
      <c r="A9" s="34"/>
      <c r="B9" s="34"/>
      <c r="C9" s="34"/>
      <c r="D9" s="36" t="s">
        <v>852</v>
      </c>
      <c r="E9" s="36" t="s">
        <v>852</v>
      </c>
      <c r="F9" s="36" t="s">
        <v>852</v>
      </c>
      <c r="G9" s="36" t="s">
        <v>852</v>
      </c>
      <c r="H9" s="36" t="s">
        <v>852</v>
      </c>
      <c r="I9" s="36" t="s">
        <v>852</v>
      </c>
      <c r="J9" s="36" t="s">
        <v>852</v>
      </c>
      <c r="K9" s="36" t="s">
        <v>852</v>
      </c>
      <c r="L9" s="36" t="s">
        <v>852</v>
      </c>
      <c r="M9" s="36" t="s">
        <v>852</v>
      </c>
      <c r="N9" s="36" t="s">
        <v>852</v>
      </c>
      <c r="O9" s="36" t="s">
        <v>852</v>
      </c>
      <c r="P9" s="36" t="s">
        <v>852</v>
      </c>
      <c r="Q9" s="36" t="s">
        <v>852</v>
      </c>
      <c r="R9" s="36" t="s">
        <v>852</v>
      </c>
      <c r="S9" s="34"/>
    </row>
    <row r="10" spans="1:32" ht="30" customHeight="1" x14ac:dyDescent="0.3">
      <c r="A10" s="34">
        <v>1</v>
      </c>
      <c r="B10" s="37" t="s">
        <v>31</v>
      </c>
      <c r="C10" s="38">
        <v>17</v>
      </c>
      <c r="D10" s="39">
        <v>3003487898.6377993</v>
      </c>
      <c r="E10" s="39">
        <v>767433489.35080004</v>
      </c>
      <c r="F10" s="40">
        <f>D10+E10</f>
        <v>3770921387.9885993</v>
      </c>
      <c r="G10" s="39">
        <v>65118215.920000002</v>
      </c>
      <c r="H10" s="39">
        <v>0</v>
      </c>
      <c r="I10" s="39">
        <f>897547648.58-H10-G10</f>
        <v>832429432.66000009</v>
      </c>
      <c r="J10" s="39">
        <f>F10-G10-H10-I10</f>
        <v>2873373739.4085989</v>
      </c>
      <c r="K10" s="39">
        <v>83173511.039199993</v>
      </c>
      <c r="L10" s="39">
        <f>K10/2</f>
        <v>41586755.519599997</v>
      </c>
      <c r="M10" s="39">
        <f>K10-L10</f>
        <v>41586755.519599997</v>
      </c>
      <c r="N10" s="39">
        <v>2213974837.9966002</v>
      </c>
      <c r="O10" s="41">
        <v>0</v>
      </c>
      <c r="P10" s="39">
        <f>N10-O10</f>
        <v>2213974837.9966002</v>
      </c>
      <c r="Q10" s="41">
        <f>F10+K10+N10</f>
        <v>6068069737.0243988</v>
      </c>
      <c r="R10" s="42">
        <f>J10+P10+M10</f>
        <v>5128935332.924799</v>
      </c>
      <c r="S10" s="34">
        <v>1</v>
      </c>
      <c r="AF10" s="43">
        <v>0</v>
      </c>
    </row>
    <row r="11" spans="1:32" ht="30" customHeight="1" x14ac:dyDescent="0.3">
      <c r="A11" s="34">
        <v>2</v>
      </c>
      <c r="B11" s="37" t="s">
        <v>32</v>
      </c>
      <c r="C11" s="44">
        <v>21</v>
      </c>
      <c r="D11" s="39">
        <v>3195194625.1972303</v>
      </c>
      <c r="E11" s="39">
        <v>0</v>
      </c>
      <c r="F11" s="40">
        <f t="shared" ref="F11:F45" si="0">D11+E11</f>
        <v>3195194625.1972303</v>
      </c>
      <c r="G11" s="39">
        <v>81744975.519999996</v>
      </c>
      <c r="H11" s="39">
        <v>0</v>
      </c>
      <c r="I11" s="39">
        <f>715148862-H11-G11</f>
        <v>633403886.48000002</v>
      </c>
      <c r="J11" s="39">
        <f t="shared" ref="J11:J45" si="1">F11-G11-H11-I11</f>
        <v>2480045763.1972303</v>
      </c>
      <c r="K11" s="39">
        <v>88482312.697799996</v>
      </c>
      <c r="L11" s="39">
        <v>0</v>
      </c>
      <c r="M11" s="39">
        <f t="shared" ref="M11:M45" si="2">K11-L11</f>
        <v>88482312.697799996</v>
      </c>
      <c r="N11" s="39">
        <v>2183212931.4861999</v>
      </c>
      <c r="O11" s="41">
        <v>0</v>
      </c>
      <c r="P11" s="39">
        <f t="shared" ref="P11:P45" si="3">N11-O11</f>
        <v>2183212931.4861999</v>
      </c>
      <c r="Q11" s="41">
        <f t="shared" ref="Q11:Q45" si="4">F11+K11+N11</f>
        <v>5466889869.3812304</v>
      </c>
      <c r="R11" s="42">
        <f t="shared" ref="R11:R45" si="5">J11+P11+M11</f>
        <v>4751741007.3812294</v>
      </c>
      <c r="S11" s="34">
        <v>2</v>
      </c>
      <c r="AF11" s="43">
        <v>0</v>
      </c>
    </row>
    <row r="12" spans="1:32" ht="30" customHeight="1" x14ac:dyDescent="0.3">
      <c r="A12" s="34">
        <v>3</v>
      </c>
      <c r="B12" s="37" t="s">
        <v>33</v>
      </c>
      <c r="C12" s="44">
        <v>31</v>
      </c>
      <c r="D12" s="39">
        <v>3224887317.7421632</v>
      </c>
      <c r="E12" s="39">
        <v>16452313100.137199</v>
      </c>
      <c r="F12" s="40">
        <f t="shared" si="0"/>
        <v>19677200417.879364</v>
      </c>
      <c r="G12" s="39">
        <v>52072982.520000003</v>
      </c>
      <c r="H12" s="39">
        <v>0</v>
      </c>
      <c r="I12" s="39">
        <f>1394201285.53-H12-G12</f>
        <v>1342128303.01</v>
      </c>
      <c r="J12" s="39">
        <f t="shared" si="1"/>
        <v>18282999132.349365</v>
      </c>
      <c r="K12" s="39">
        <v>89304571.8759</v>
      </c>
      <c r="L12" s="39">
        <f>K12/2</f>
        <v>44652285.93795</v>
      </c>
      <c r="M12" s="39">
        <f t="shared" si="2"/>
        <v>44652285.93795</v>
      </c>
      <c r="N12" s="39">
        <v>2624175188.9333</v>
      </c>
      <c r="O12" s="41">
        <v>0</v>
      </c>
      <c r="P12" s="39">
        <f t="shared" si="3"/>
        <v>2624175188.9333</v>
      </c>
      <c r="Q12" s="41">
        <f t="shared" si="4"/>
        <v>22390680178.688564</v>
      </c>
      <c r="R12" s="42">
        <f t="shared" si="5"/>
        <v>20951826607.220615</v>
      </c>
      <c r="S12" s="34">
        <v>3</v>
      </c>
      <c r="AF12" s="43">
        <v>0</v>
      </c>
    </row>
    <row r="13" spans="1:32" ht="30" customHeight="1" x14ac:dyDescent="0.3">
      <c r="A13" s="34">
        <v>4</v>
      </c>
      <c r="B13" s="37" t="s">
        <v>34</v>
      </c>
      <c r="C13" s="44">
        <v>21</v>
      </c>
      <c r="D13" s="39">
        <v>3189208804.23384</v>
      </c>
      <c r="E13" s="39">
        <v>0</v>
      </c>
      <c r="F13" s="40">
        <f t="shared" si="0"/>
        <v>3189208804.23384</v>
      </c>
      <c r="G13" s="39">
        <v>56280977.920000002</v>
      </c>
      <c r="H13" s="39">
        <v>0</v>
      </c>
      <c r="I13" s="39">
        <f>509837207.19-H13-G13</f>
        <v>453556229.26999998</v>
      </c>
      <c r="J13" s="39">
        <f t="shared" si="1"/>
        <v>2679371597.0438399</v>
      </c>
      <c r="K13" s="39">
        <v>88316551.501900002</v>
      </c>
      <c r="L13" s="39">
        <v>0</v>
      </c>
      <c r="M13" s="39">
        <f t="shared" si="2"/>
        <v>88316551.501900002</v>
      </c>
      <c r="N13" s="39">
        <v>2442043932.7932</v>
      </c>
      <c r="O13" s="41">
        <v>0</v>
      </c>
      <c r="P13" s="39">
        <f t="shared" si="3"/>
        <v>2442043932.7932</v>
      </c>
      <c r="Q13" s="41">
        <f t="shared" si="4"/>
        <v>5719569288.5289402</v>
      </c>
      <c r="R13" s="42">
        <f t="shared" si="5"/>
        <v>5209732081.3389397</v>
      </c>
      <c r="S13" s="34">
        <v>4</v>
      </c>
      <c r="AF13" s="43">
        <v>0</v>
      </c>
    </row>
    <row r="14" spans="1:32" ht="30" customHeight="1" x14ac:dyDescent="0.3">
      <c r="A14" s="34">
        <v>5</v>
      </c>
      <c r="B14" s="37" t="s">
        <v>35</v>
      </c>
      <c r="C14" s="44">
        <v>20</v>
      </c>
      <c r="D14" s="39">
        <v>3836725042.5223875</v>
      </c>
      <c r="E14" s="39">
        <v>0</v>
      </c>
      <c r="F14" s="40">
        <f t="shared" si="0"/>
        <v>3836725042.5223875</v>
      </c>
      <c r="G14" s="39">
        <v>132109967.23999999</v>
      </c>
      <c r="H14" s="39">
        <v>201255000</v>
      </c>
      <c r="I14" s="39">
        <f>1288386878.1-H14-G14</f>
        <v>955021910.8599999</v>
      </c>
      <c r="J14" s="39">
        <f t="shared" si="1"/>
        <v>2548338164.4223881</v>
      </c>
      <c r="K14" s="39">
        <v>106247770.4083</v>
      </c>
      <c r="L14" s="39">
        <v>0</v>
      </c>
      <c r="M14" s="39">
        <f t="shared" si="2"/>
        <v>106247770.4083</v>
      </c>
      <c r="N14" s="39">
        <v>2599023027.5819001</v>
      </c>
      <c r="O14" s="41">
        <v>0</v>
      </c>
      <c r="P14" s="39">
        <f t="shared" si="3"/>
        <v>2599023027.5819001</v>
      </c>
      <c r="Q14" s="41">
        <f t="shared" si="4"/>
        <v>6541995840.5125875</v>
      </c>
      <c r="R14" s="42">
        <f t="shared" si="5"/>
        <v>5253608962.4125881</v>
      </c>
      <c r="S14" s="34">
        <v>5</v>
      </c>
      <c r="AF14" s="43">
        <v>0</v>
      </c>
    </row>
    <row r="15" spans="1:32" ht="30" customHeight="1" x14ac:dyDescent="0.3">
      <c r="A15" s="34">
        <v>6</v>
      </c>
      <c r="B15" s="37" t="s">
        <v>36</v>
      </c>
      <c r="C15" s="44">
        <v>8</v>
      </c>
      <c r="D15" s="39">
        <v>2838086010.4917288</v>
      </c>
      <c r="E15" s="39">
        <v>17245874561.452099</v>
      </c>
      <c r="F15" s="40">
        <f t="shared" si="0"/>
        <v>20083960571.943829</v>
      </c>
      <c r="G15" s="39">
        <v>27309923.140000001</v>
      </c>
      <c r="H15" s="39">
        <v>0</v>
      </c>
      <c r="I15" s="39">
        <f>1638193269.59-H15-G15</f>
        <v>1610883346.4499998</v>
      </c>
      <c r="J15" s="39">
        <f t="shared" si="1"/>
        <v>18445767302.353828</v>
      </c>
      <c r="K15" s="39">
        <v>78593151.059799999</v>
      </c>
      <c r="L15" s="39">
        <f t="shared" ref="L15:L21" si="6">K15/2</f>
        <v>39296575.529899999</v>
      </c>
      <c r="M15" s="39">
        <f t="shared" si="2"/>
        <v>39296575.529899999</v>
      </c>
      <c r="N15" s="39">
        <v>2044363415.8253</v>
      </c>
      <c r="O15" s="41">
        <v>0</v>
      </c>
      <c r="P15" s="39">
        <f t="shared" si="3"/>
        <v>2044363415.8253</v>
      </c>
      <c r="Q15" s="41">
        <f t="shared" si="4"/>
        <v>22206917138.828926</v>
      </c>
      <c r="R15" s="42">
        <f t="shared" si="5"/>
        <v>20529427293.709026</v>
      </c>
      <c r="S15" s="34">
        <v>6</v>
      </c>
      <c r="AF15" s="43">
        <v>0</v>
      </c>
    </row>
    <row r="16" spans="1:32" ht="30" customHeight="1" x14ac:dyDescent="0.3">
      <c r="A16" s="34">
        <v>7</v>
      </c>
      <c r="B16" s="37" t="s">
        <v>37</v>
      </c>
      <c r="C16" s="44">
        <v>23</v>
      </c>
      <c r="D16" s="39">
        <v>3597177748.7432785</v>
      </c>
      <c r="E16" s="39">
        <v>0</v>
      </c>
      <c r="F16" s="40">
        <f t="shared" si="0"/>
        <v>3597177748.7432785</v>
      </c>
      <c r="G16" s="39">
        <v>37138438</v>
      </c>
      <c r="H16" s="39">
        <v>0</v>
      </c>
      <c r="I16" s="39">
        <f>1197824969.78-H16-G16</f>
        <v>1160686531.78</v>
      </c>
      <c r="J16" s="39">
        <f t="shared" si="1"/>
        <v>2399352778.9632788</v>
      </c>
      <c r="K16" s="39">
        <v>99614153.042099997</v>
      </c>
      <c r="L16" s="39">
        <f t="shared" si="6"/>
        <v>49807076.521049999</v>
      </c>
      <c r="M16" s="39">
        <f t="shared" si="2"/>
        <v>49807076.521049999</v>
      </c>
      <c r="N16" s="39">
        <v>2407812238.9737</v>
      </c>
      <c r="O16" s="41">
        <v>0</v>
      </c>
      <c r="P16" s="39">
        <f t="shared" si="3"/>
        <v>2407812238.9737</v>
      </c>
      <c r="Q16" s="41">
        <f t="shared" si="4"/>
        <v>6104604140.759079</v>
      </c>
      <c r="R16" s="42">
        <f t="shared" si="5"/>
        <v>4856972094.4580297</v>
      </c>
      <c r="S16" s="34">
        <v>7</v>
      </c>
      <c r="AF16" s="43">
        <v>0</v>
      </c>
    </row>
    <row r="17" spans="1:32" ht="30" customHeight="1" x14ac:dyDescent="0.3">
      <c r="A17" s="34">
        <v>8</v>
      </c>
      <c r="B17" s="37" t="s">
        <v>38</v>
      </c>
      <c r="C17" s="44">
        <v>27</v>
      </c>
      <c r="D17" s="39">
        <v>3985157419.6197081</v>
      </c>
      <c r="E17" s="39">
        <v>0</v>
      </c>
      <c r="F17" s="40">
        <f t="shared" si="0"/>
        <v>3985157419.6197081</v>
      </c>
      <c r="G17" s="39">
        <v>23242642.989999998</v>
      </c>
      <c r="H17" s="39">
        <v>0</v>
      </c>
      <c r="I17" s="39">
        <f>730866806.47-H17-G17</f>
        <v>707624163.48000002</v>
      </c>
      <c r="J17" s="39">
        <f t="shared" si="1"/>
        <v>3254290613.1497083</v>
      </c>
      <c r="K17" s="39">
        <v>110358205.4664</v>
      </c>
      <c r="L17" s="39">
        <v>0</v>
      </c>
      <c r="M17" s="39">
        <f t="shared" si="2"/>
        <v>110358205.4664</v>
      </c>
      <c r="N17" s="39">
        <v>2470443079.8147001</v>
      </c>
      <c r="O17" s="41">
        <v>0</v>
      </c>
      <c r="P17" s="39">
        <f t="shared" si="3"/>
        <v>2470443079.8147001</v>
      </c>
      <c r="Q17" s="41">
        <f t="shared" si="4"/>
        <v>6565958704.9008083</v>
      </c>
      <c r="R17" s="42">
        <f t="shared" si="5"/>
        <v>5835091898.430809</v>
      </c>
      <c r="S17" s="34">
        <v>8</v>
      </c>
      <c r="AF17" s="43">
        <v>0</v>
      </c>
    </row>
    <row r="18" spans="1:32" ht="30" customHeight="1" x14ac:dyDescent="0.3">
      <c r="A18" s="34">
        <v>9</v>
      </c>
      <c r="B18" s="37" t="s">
        <v>39</v>
      </c>
      <c r="C18" s="44">
        <v>18</v>
      </c>
      <c r="D18" s="39">
        <v>3225437294.4345732</v>
      </c>
      <c r="E18" s="39">
        <v>0</v>
      </c>
      <c r="F18" s="40">
        <f t="shared" si="0"/>
        <v>3225437294.4345732</v>
      </c>
      <c r="G18" s="39">
        <v>688057267.88</v>
      </c>
      <c r="H18" s="39">
        <v>633134951.91999996</v>
      </c>
      <c r="I18" s="39">
        <f>2228109572.1-H18-G18</f>
        <v>906917352.29999983</v>
      </c>
      <c r="J18" s="39">
        <f t="shared" si="1"/>
        <v>997327722.33457315</v>
      </c>
      <c r="K18" s="39">
        <v>89319801.999699995</v>
      </c>
      <c r="L18" s="39">
        <f t="shared" si="6"/>
        <v>44659900.999849997</v>
      </c>
      <c r="M18" s="39">
        <f t="shared" si="2"/>
        <v>44659900.999849997</v>
      </c>
      <c r="N18" s="39">
        <v>2073720628.1515999</v>
      </c>
      <c r="O18" s="41">
        <v>0</v>
      </c>
      <c r="P18" s="39">
        <f t="shared" si="3"/>
        <v>2073720628.1515999</v>
      </c>
      <c r="Q18" s="41">
        <f t="shared" si="4"/>
        <v>5388477724.5858727</v>
      </c>
      <c r="R18" s="42">
        <f t="shared" si="5"/>
        <v>3115708251.4860229</v>
      </c>
      <c r="S18" s="34">
        <v>9</v>
      </c>
      <c r="AF18" s="43">
        <v>0</v>
      </c>
    </row>
    <row r="19" spans="1:32" ht="30" customHeight="1" x14ac:dyDescent="0.3">
      <c r="A19" s="34">
        <v>10</v>
      </c>
      <c r="B19" s="37" t="s">
        <v>40</v>
      </c>
      <c r="C19" s="44">
        <v>25</v>
      </c>
      <c r="D19" s="39">
        <v>3256791671.7595882</v>
      </c>
      <c r="E19" s="39">
        <v>24358972755.6675</v>
      </c>
      <c r="F19" s="40">
        <f t="shared" si="0"/>
        <v>27615764427.427086</v>
      </c>
      <c r="G19" s="39">
        <v>30188064.079999998</v>
      </c>
      <c r="H19" s="39">
        <v>0</v>
      </c>
      <c r="I19" s="39">
        <f>1723027282.57-H19-G19</f>
        <v>1692839218.49</v>
      </c>
      <c r="J19" s="39">
        <f t="shared" si="1"/>
        <v>25892737144.857082</v>
      </c>
      <c r="K19" s="39">
        <v>90188077.064099997</v>
      </c>
      <c r="L19" s="39">
        <f t="shared" si="6"/>
        <v>45094038.532049999</v>
      </c>
      <c r="M19" s="39">
        <f t="shared" si="2"/>
        <v>45094038.532049999</v>
      </c>
      <c r="N19" s="39">
        <v>2568986897.9113998</v>
      </c>
      <c r="O19" s="41">
        <v>0</v>
      </c>
      <c r="P19" s="39">
        <f t="shared" si="3"/>
        <v>2568986897.9113998</v>
      </c>
      <c r="Q19" s="41">
        <f t="shared" si="4"/>
        <v>30274939402.402584</v>
      </c>
      <c r="R19" s="42">
        <f t="shared" si="5"/>
        <v>28506818081.300533</v>
      </c>
      <c r="S19" s="34">
        <v>10</v>
      </c>
      <c r="AF19" s="43">
        <v>0</v>
      </c>
    </row>
    <row r="20" spans="1:32" ht="30" customHeight="1" x14ac:dyDescent="0.3">
      <c r="A20" s="34">
        <v>11</v>
      </c>
      <c r="B20" s="37" t="s">
        <v>41</v>
      </c>
      <c r="C20" s="44">
        <v>13</v>
      </c>
      <c r="D20" s="39">
        <v>2869597506.2878966</v>
      </c>
      <c r="E20" s="39">
        <v>0</v>
      </c>
      <c r="F20" s="40">
        <f t="shared" si="0"/>
        <v>2869597506.2878966</v>
      </c>
      <c r="G20" s="39">
        <v>59563435.57</v>
      </c>
      <c r="H20" s="39">
        <v>0</v>
      </c>
      <c r="I20" s="39">
        <f>604003794.7-H20-G20</f>
        <v>544440359.13</v>
      </c>
      <c r="J20" s="39">
        <f t="shared" si="1"/>
        <v>2265593711.5878963</v>
      </c>
      <c r="K20" s="39">
        <v>79465777.097200006</v>
      </c>
      <c r="L20" s="39">
        <v>0</v>
      </c>
      <c r="M20" s="39">
        <f t="shared" si="2"/>
        <v>79465777.097200006</v>
      </c>
      <c r="N20" s="39">
        <v>2068089492.3647001</v>
      </c>
      <c r="O20" s="41">
        <v>0</v>
      </c>
      <c r="P20" s="39">
        <f t="shared" si="3"/>
        <v>2068089492.3647001</v>
      </c>
      <c r="Q20" s="41">
        <f t="shared" si="4"/>
        <v>5017152775.7497969</v>
      </c>
      <c r="R20" s="42">
        <f t="shared" si="5"/>
        <v>4413148981.0497971</v>
      </c>
      <c r="S20" s="34">
        <v>11</v>
      </c>
      <c r="AF20" s="43">
        <v>0</v>
      </c>
    </row>
    <row r="21" spans="1:32" ht="30" customHeight="1" x14ac:dyDescent="0.3">
      <c r="A21" s="34">
        <v>12</v>
      </c>
      <c r="B21" s="37" t="s">
        <v>42</v>
      </c>
      <c r="C21" s="44">
        <v>18</v>
      </c>
      <c r="D21" s="39">
        <v>2999189302.7715716</v>
      </c>
      <c r="E21" s="39">
        <v>3330338384.3734002</v>
      </c>
      <c r="F21" s="40">
        <f t="shared" si="0"/>
        <v>6329527687.1449718</v>
      </c>
      <c r="G21" s="39">
        <v>186112935.30000001</v>
      </c>
      <c r="H21" s="39">
        <v>0</v>
      </c>
      <c r="I21" s="39">
        <f>1367170742.03-H21-G21</f>
        <v>1181057806.73</v>
      </c>
      <c r="J21" s="39">
        <f t="shared" si="1"/>
        <v>4962356945.1149712</v>
      </c>
      <c r="K21" s="39">
        <v>83054472.999799997</v>
      </c>
      <c r="L21" s="39">
        <f t="shared" si="6"/>
        <v>41527236.499899998</v>
      </c>
      <c r="M21" s="39">
        <f t="shared" si="2"/>
        <v>41527236.499899998</v>
      </c>
      <c r="N21" s="39">
        <v>2355353056.5623999</v>
      </c>
      <c r="O21" s="41">
        <v>0</v>
      </c>
      <c r="P21" s="39">
        <f t="shared" si="3"/>
        <v>2355353056.5623999</v>
      </c>
      <c r="Q21" s="41">
        <f t="shared" si="4"/>
        <v>8767935216.7071724</v>
      </c>
      <c r="R21" s="42">
        <f t="shared" si="5"/>
        <v>7359237238.1772709</v>
      </c>
      <c r="S21" s="34">
        <v>12</v>
      </c>
      <c r="AF21" s="43">
        <v>0</v>
      </c>
    </row>
    <row r="22" spans="1:32" ht="30" customHeight="1" x14ac:dyDescent="0.3">
      <c r="A22" s="34">
        <v>13</v>
      </c>
      <c r="B22" s="37" t="s">
        <v>43</v>
      </c>
      <c r="C22" s="44">
        <v>16</v>
      </c>
      <c r="D22" s="39">
        <v>2867978209.1383085</v>
      </c>
      <c r="E22" s="39">
        <v>0</v>
      </c>
      <c r="F22" s="40">
        <f t="shared" si="0"/>
        <v>2867978209.1383085</v>
      </c>
      <c r="G22" s="39">
        <v>119376183.34</v>
      </c>
      <c r="H22" s="39">
        <v>491490204.30000001</v>
      </c>
      <c r="I22" s="39">
        <f>1358532827.88-H22-G22</f>
        <v>747666440.24000013</v>
      </c>
      <c r="J22" s="39">
        <f t="shared" si="1"/>
        <v>1509445381.2583079</v>
      </c>
      <c r="K22" s="39">
        <v>79420935.022300005</v>
      </c>
      <c r="L22" s="39">
        <v>0</v>
      </c>
      <c r="M22" s="39">
        <f t="shared" si="2"/>
        <v>79420935.022300005</v>
      </c>
      <c r="N22" s="39">
        <v>2002821527.2469001</v>
      </c>
      <c r="O22" s="41">
        <v>0</v>
      </c>
      <c r="P22" s="39">
        <f t="shared" si="3"/>
        <v>2002821527.2469001</v>
      </c>
      <c r="Q22" s="41">
        <f t="shared" si="4"/>
        <v>4950220671.4075089</v>
      </c>
      <c r="R22" s="42">
        <f t="shared" si="5"/>
        <v>3591687843.5275078</v>
      </c>
      <c r="S22" s="34">
        <v>13</v>
      </c>
      <c r="AF22" s="43">
        <v>0</v>
      </c>
    </row>
    <row r="23" spans="1:32" ht="30" customHeight="1" x14ac:dyDescent="0.3">
      <c r="A23" s="34">
        <v>14</v>
      </c>
      <c r="B23" s="37" t="s">
        <v>44</v>
      </c>
      <c r="C23" s="44">
        <v>17</v>
      </c>
      <c r="D23" s="39">
        <v>3225715671.4503965</v>
      </c>
      <c r="E23" s="39">
        <v>0</v>
      </c>
      <c r="F23" s="40">
        <f t="shared" si="0"/>
        <v>3225715671.4503965</v>
      </c>
      <c r="G23" s="39">
        <v>102170686.88</v>
      </c>
      <c r="H23" s="39">
        <v>0</v>
      </c>
      <c r="I23" s="39">
        <f>590631430.16-H23-G23</f>
        <v>488460743.27999997</v>
      </c>
      <c r="J23" s="39">
        <f t="shared" si="1"/>
        <v>2635084241.2903967</v>
      </c>
      <c r="K23" s="39">
        <v>89327510.901700005</v>
      </c>
      <c r="L23" s="39">
        <v>0</v>
      </c>
      <c r="M23" s="39">
        <f t="shared" si="2"/>
        <v>89327510.901700005</v>
      </c>
      <c r="N23" s="39">
        <v>2316859696.1595998</v>
      </c>
      <c r="O23" s="41">
        <v>0</v>
      </c>
      <c r="P23" s="39">
        <f t="shared" si="3"/>
        <v>2316859696.1595998</v>
      </c>
      <c r="Q23" s="41">
        <f t="shared" si="4"/>
        <v>5631902878.5116959</v>
      </c>
      <c r="R23" s="42">
        <f t="shared" si="5"/>
        <v>5041271448.351697</v>
      </c>
      <c r="S23" s="34">
        <v>14</v>
      </c>
      <c r="AF23" s="43">
        <v>0</v>
      </c>
    </row>
    <row r="24" spans="1:32" ht="30" customHeight="1" x14ac:dyDescent="0.3">
      <c r="A24" s="34">
        <v>15</v>
      </c>
      <c r="B24" s="37" t="s">
        <v>45</v>
      </c>
      <c r="C24" s="44">
        <v>11</v>
      </c>
      <c r="D24" s="39">
        <v>3021236993.3699179</v>
      </c>
      <c r="E24" s="39">
        <v>0</v>
      </c>
      <c r="F24" s="40">
        <f t="shared" si="0"/>
        <v>3021236993.3699179</v>
      </c>
      <c r="G24" s="39">
        <v>78856129.120000005</v>
      </c>
      <c r="H24" s="39">
        <v>425281762.68000001</v>
      </c>
      <c r="I24" s="39">
        <f>915761541.17-H24-G24</f>
        <v>411623649.36999995</v>
      </c>
      <c r="J24" s="39">
        <f t="shared" si="1"/>
        <v>2105475452.1999183</v>
      </c>
      <c r="K24" s="39">
        <v>83665024.431799993</v>
      </c>
      <c r="L24" s="39">
        <v>0</v>
      </c>
      <c r="M24" s="39">
        <f t="shared" si="2"/>
        <v>83665024.431799993</v>
      </c>
      <c r="N24" s="39">
        <v>1972456753.7790999</v>
      </c>
      <c r="O24" s="41">
        <v>0</v>
      </c>
      <c r="P24" s="39">
        <f t="shared" si="3"/>
        <v>1972456753.7790999</v>
      </c>
      <c r="Q24" s="41">
        <f t="shared" si="4"/>
        <v>5077358771.5808182</v>
      </c>
      <c r="R24" s="42">
        <f t="shared" si="5"/>
        <v>4161597230.4108181</v>
      </c>
      <c r="S24" s="34">
        <v>15</v>
      </c>
      <c r="AF24" s="43">
        <v>0</v>
      </c>
    </row>
    <row r="25" spans="1:32" ht="30" customHeight="1" x14ac:dyDescent="0.3">
      <c r="A25" s="34">
        <v>16</v>
      </c>
      <c r="B25" s="37" t="s">
        <v>46</v>
      </c>
      <c r="C25" s="44">
        <v>27</v>
      </c>
      <c r="D25" s="39">
        <v>3334915085.3385854</v>
      </c>
      <c r="E25" s="39">
        <v>1668084449.0455999</v>
      </c>
      <c r="F25" s="40">
        <f t="shared" si="0"/>
        <v>5002999534.3841858</v>
      </c>
      <c r="G25" s="39">
        <v>59275325.909999996</v>
      </c>
      <c r="H25" s="39">
        <v>0</v>
      </c>
      <c r="I25" s="39">
        <f>1812162901.91-H25-G25</f>
        <v>1752887576</v>
      </c>
      <c r="J25" s="39">
        <f t="shared" si="1"/>
        <v>3190836632.4741859</v>
      </c>
      <c r="K25" s="39">
        <v>92351494.670900002</v>
      </c>
      <c r="L25" s="39">
        <f t="shared" ref="L25" si="7">K25/2</f>
        <v>46175747.335450001</v>
      </c>
      <c r="M25" s="39">
        <f t="shared" si="2"/>
        <v>46175747.335450001</v>
      </c>
      <c r="N25" s="39">
        <v>2320682858.2810998</v>
      </c>
      <c r="O25" s="41">
        <v>0</v>
      </c>
      <c r="P25" s="39">
        <f t="shared" si="3"/>
        <v>2320682858.2810998</v>
      </c>
      <c r="Q25" s="41">
        <f t="shared" si="4"/>
        <v>7416033887.3361855</v>
      </c>
      <c r="R25" s="42">
        <f t="shared" si="5"/>
        <v>5557695238.0907354</v>
      </c>
      <c r="S25" s="34">
        <v>16</v>
      </c>
      <c r="AF25" s="43">
        <v>0</v>
      </c>
    </row>
    <row r="26" spans="1:32" ht="30" customHeight="1" x14ac:dyDescent="0.3">
      <c r="A26" s="34">
        <v>17</v>
      </c>
      <c r="B26" s="37" t="s">
        <v>47</v>
      </c>
      <c r="C26" s="44">
        <v>27</v>
      </c>
      <c r="D26" s="39">
        <v>3587010535.0428443</v>
      </c>
      <c r="E26" s="39">
        <v>0</v>
      </c>
      <c r="F26" s="40">
        <f t="shared" si="0"/>
        <v>3587010535.0428443</v>
      </c>
      <c r="G26" s="39">
        <v>37310998.979999997</v>
      </c>
      <c r="H26" s="39">
        <v>0</v>
      </c>
      <c r="I26" s="39">
        <f>465781754.62-H26-G26</f>
        <v>428470755.63999999</v>
      </c>
      <c r="J26" s="39">
        <f t="shared" si="1"/>
        <v>3121228780.4228444</v>
      </c>
      <c r="K26" s="39">
        <v>99332599.431999996</v>
      </c>
      <c r="L26" s="39">
        <v>0</v>
      </c>
      <c r="M26" s="39">
        <f t="shared" si="2"/>
        <v>99332599.431999996</v>
      </c>
      <c r="N26" s="39">
        <v>2493213027.5029998</v>
      </c>
      <c r="O26" s="41">
        <v>0</v>
      </c>
      <c r="P26" s="39">
        <f t="shared" si="3"/>
        <v>2493213027.5029998</v>
      </c>
      <c r="Q26" s="41">
        <f t="shared" si="4"/>
        <v>6179556161.9778442</v>
      </c>
      <c r="R26" s="42">
        <f t="shared" si="5"/>
        <v>5713774407.3578444</v>
      </c>
      <c r="S26" s="34">
        <v>17</v>
      </c>
      <c r="AF26" s="43">
        <v>0</v>
      </c>
    </row>
    <row r="27" spans="1:32" ht="30" customHeight="1" x14ac:dyDescent="0.3">
      <c r="A27" s="34">
        <v>18</v>
      </c>
      <c r="B27" s="37" t="s">
        <v>48</v>
      </c>
      <c r="C27" s="44">
        <v>23</v>
      </c>
      <c r="D27" s="39">
        <v>4202600048.5814743</v>
      </c>
      <c r="E27" s="39">
        <v>0</v>
      </c>
      <c r="F27" s="40">
        <f t="shared" si="0"/>
        <v>4202600048.5814743</v>
      </c>
      <c r="G27" s="39">
        <v>887549113.40999997</v>
      </c>
      <c r="H27" s="39">
        <v>0</v>
      </c>
      <c r="I27" s="39">
        <f>1634865270.09-H27-G27</f>
        <v>747316156.67999995</v>
      </c>
      <c r="J27" s="39">
        <f t="shared" si="1"/>
        <v>2567734778.4914746</v>
      </c>
      <c r="K27" s="39">
        <v>116379693.653</v>
      </c>
      <c r="L27" s="39">
        <v>0</v>
      </c>
      <c r="M27" s="39">
        <f t="shared" si="2"/>
        <v>116379693.653</v>
      </c>
      <c r="N27" s="39">
        <v>2882356893.2726998</v>
      </c>
      <c r="O27" s="41">
        <v>0</v>
      </c>
      <c r="P27" s="39">
        <f t="shared" si="3"/>
        <v>2882356893.2726998</v>
      </c>
      <c r="Q27" s="41">
        <f t="shared" si="4"/>
        <v>7201336635.5071735</v>
      </c>
      <c r="R27" s="42">
        <f t="shared" si="5"/>
        <v>5566471365.4171743</v>
      </c>
      <c r="S27" s="34">
        <v>18</v>
      </c>
      <c r="AF27" s="43">
        <v>0</v>
      </c>
    </row>
    <row r="28" spans="1:32" ht="30" customHeight="1" x14ac:dyDescent="0.3">
      <c r="A28" s="34">
        <v>19</v>
      </c>
      <c r="B28" s="37" t="s">
        <v>49</v>
      </c>
      <c r="C28" s="44">
        <v>44</v>
      </c>
      <c r="D28" s="39">
        <v>5087715233.75842</v>
      </c>
      <c r="E28" s="39">
        <v>0</v>
      </c>
      <c r="F28" s="40">
        <f t="shared" si="0"/>
        <v>5087715233.75842</v>
      </c>
      <c r="G28" s="39">
        <v>112192864.16</v>
      </c>
      <c r="H28" s="39">
        <v>292615190</v>
      </c>
      <c r="I28" s="39">
        <f>1511835473.8-H28-G28</f>
        <v>1107027419.6399999</v>
      </c>
      <c r="J28" s="39">
        <f t="shared" si="1"/>
        <v>3575879759.9584203</v>
      </c>
      <c r="K28" s="39">
        <v>140890575.70410001</v>
      </c>
      <c r="L28" s="39">
        <v>0</v>
      </c>
      <c r="M28" s="39">
        <f t="shared" si="2"/>
        <v>140890575.70410001</v>
      </c>
      <c r="N28" s="39">
        <v>4071753526.2117</v>
      </c>
      <c r="O28" s="41">
        <v>0</v>
      </c>
      <c r="P28" s="39">
        <f t="shared" si="3"/>
        <v>4071753526.2117</v>
      </c>
      <c r="Q28" s="41">
        <f t="shared" si="4"/>
        <v>9300359335.6742191</v>
      </c>
      <c r="R28" s="42">
        <f t="shared" si="5"/>
        <v>7788523861.8742199</v>
      </c>
      <c r="S28" s="34">
        <v>19</v>
      </c>
      <c r="AF28" s="43">
        <v>0</v>
      </c>
    </row>
    <row r="29" spans="1:32" ht="30" customHeight="1" x14ac:dyDescent="0.3">
      <c r="A29" s="34">
        <v>20</v>
      </c>
      <c r="B29" s="37" t="s">
        <v>50</v>
      </c>
      <c r="C29" s="44">
        <v>34</v>
      </c>
      <c r="D29" s="39">
        <v>3942834510.0261078</v>
      </c>
      <c r="E29" s="39">
        <v>0</v>
      </c>
      <c r="F29" s="40">
        <f t="shared" si="0"/>
        <v>3942834510.0261078</v>
      </c>
      <c r="G29" s="39">
        <v>129426954.56</v>
      </c>
      <c r="H29" s="39">
        <v>850000000</v>
      </c>
      <c r="I29" s="39">
        <f>1498541047.49-H29-G29</f>
        <v>519114092.93000001</v>
      </c>
      <c r="J29" s="39">
        <f t="shared" si="1"/>
        <v>2444293462.536108</v>
      </c>
      <c r="K29" s="39">
        <v>109186186.4315</v>
      </c>
      <c r="L29" s="39">
        <v>0</v>
      </c>
      <c r="M29" s="39">
        <f t="shared" si="2"/>
        <v>109186186.4315</v>
      </c>
      <c r="N29" s="39">
        <v>2767839368.7357001</v>
      </c>
      <c r="O29" s="41">
        <v>0</v>
      </c>
      <c r="P29" s="39">
        <f t="shared" si="3"/>
        <v>2767839368.7357001</v>
      </c>
      <c r="Q29" s="41">
        <f t="shared" si="4"/>
        <v>6819860065.1933079</v>
      </c>
      <c r="R29" s="42">
        <f t="shared" si="5"/>
        <v>5321319017.7033091</v>
      </c>
      <c r="S29" s="34">
        <v>20</v>
      </c>
      <c r="AF29" s="43">
        <v>0</v>
      </c>
    </row>
    <row r="30" spans="1:32" ht="30" customHeight="1" x14ac:dyDescent="0.3">
      <c r="A30" s="34">
        <v>21</v>
      </c>
      <c r="B30" s="37" t="s">
        <v>51</v>
      </c>
      <c r="C30" s="44">
        <v>21</v>
      </c>
      <c r="D30" s="39">
        <v>3386914515.112268</v>
      </c>
      <c r="E30" s="39">
        <v>0</v>
      </c>
      <c r="F30" s="40">
        <f t="shared" si="0"/>
        <v>3386914515.112268</v>
      </c>
      <c r="G30" s="39">
        <v>62818644.609999999</v>
      </c>
      <c r="H30" s="39">
        <v>0</v>
      </c>
      <c r="I30" s="39">
        <f>516859563.3-H30-G30</f>
        <v>454040918.69</v>
      </c>
      <c r="J30" s="39">
        <f t="shared" si="1"/>
        <v>2870054951.8122678</v>
      </c>
      <c r="K30" s="39">
        <v>93791478.879999995</v>
      </c>
      <c r="L30" s="39">
        <f t="shared" ref="L30:L32" si="8">K30/2</f>
        <v>46895739.439999998</v>
      </c>
      <c r="M30" s="39">
        <f t="shared" si="2"/>
        <v>46895739.439999998</v>
      </c>
      <c r="N30" s="39">
        <v>2177802354.9825001</v>
      </c>
      <c r="O30" s="41">
        <v>0</v>
      </c>
      <c r="P30" s="39">
        <f t="shared" si="3"/>
        <v>2177802354.9825001</v>
      </c>
      <c r="Q30" s="41">
        <f t="shared" si="4"/>
        <v>5658508348.9747677</v>
      </c>
      <c r="R30" s="42">
        <f t="shared" si="5"/>
        <v>5094753046.234767</v>
      </c>
      <c r="S30" s="34">
        <v>21</v>
      </c>
      <c r="AF30" s="43">
        <v>0</v>
      </c>
    </row>
    <row r="31" spans="1:32" ht="30" customHeight="1" x14ac:dyDescent="0.3">
      <c r="A31" s="34">
        <v>22</v>
      </c>
      <c r="B31" s="37" t="s">
        <v>52</v>
      </c>
      <c r="C31" s="44">
        <v>21</v>
      </c>
      <c r="D31" s="39">
        <v>3545077020.3261976</v>
      </c>
      <c r="E31" s="39">
        <v>0</v>
      </c>
      <c r="F31" s="40">
        <f t="shared" si="0"/>
        <v>3545077020.3261976</v>
      </c>
      <c r="G31" s="39">
        <v>61525901.149999999</v>
      </c>
      <c r="H31" s="39">
        <v>117593824.09999999</v>
      </c>
      <c r="I31" s="39">
        <f>1013177401.52-H31-G31</f>
        <v>834057676.26999998</v>
      </c>
      <c r="J31" s="39">
        <f t="shared" si="1"/>
        <v>2531899618.8061976</v>
      </c>
      <c r="K31" s="39">
        <v>98171363.639799997</v>
      </c>
      <c r="L31" s="39">
        <f t="shared" si="8"/>
        <v>49085681.819899999</v>
      </c>
      <c r="M31" s="39">
        <f t="shared" si="2"/>
        <v>49085681.819899999</v>
      </c>
      <c r="N31" s="39">
        <v>2205144985.1613002</v>
      </c>
      <c r="O31" s="41">
        <v>0</v>
      </c>
      <c r="P31" s="39">
        <f t="shared" si="3"/>
        <v>2205144985.1613002</v>
      </c>
      <c r="Q31" s="41">
        <f t="shared" si="4"/>
        <v>5848393369.1272984</v>
      </c>
      <c r="R31" s="42">
        <f t="shared" si="5"/>
        <v>4786130285.7873974</v>
      </c>
      <c r="S31" s="34">
        <v>22</v>
      </c>
      <c r="AF31" s="43">
        <v>0</v>
      </c>
    </row>
    <row r="32" spans="1:32" ht="30" customHeight="1" x14ac:dyDescent="0.3">
      <c r="A32" s="34">
        <v>23</v>
      </c>
      <c r="B32" s="37" t="s">
        <v>53</v>
      </c>
      <c r="C32" s="44">
        <v>16</v>
      </c>
      <c r="D32" s="39">
        <v>2855191653.8948355</v>
      </c>
      <c r="E32" s="39">
        <v>0</v>
      </c>
      <c r="F32" s="40">
        <f t="shared" si="0"/>
        <v>2855191653.8948355</v>
      </c>
      <c r="G32" s="39">
        <v>52544270.079999998</v>
      </c>
      <c r="H32" s="39">
        <v>632203900</v>
      </c>
      <c r="I32" s="39">
        <f>1305099475.15-H32-G32</f>
        <v>620351305.07000005</v>
      </c>
      <c r="J32" s="39">
        <f t="shared" si="1"/>
        <v>1550092178.7448354</v>
      </c>
      <c r="K32" s="39">
        <v>79066845.8002</v>
      </c>
      <c r="L32" s="39">
        <f t="shared" si="8"/>
        <v>39533422.9001</v>
      </c>
      <c r="M32" s="39">
        <f t="shared" si="2"/>
        <v>39533422.9001</v>
      </c>
      <c r="N32" s="39">
        <v>2114126090.5813</v>
      </c>
      <c r="O32" s="41">
        <v>0</v>
      </c>
      <c r="P32" s="39">
        <f t="shared" si="3"/>
        <v>2114126090.5813</v>
      </c>
      <c r="Q32" s="41">
        <f t="shared" si="4"/>
        <v>5048384590.2763357</v>
      </c>
      <c r="R32" s="42">
        <f t="shared" si="5"/>
        <v>3703751692.2262359</v>
      </c>
      <c r="S32" s="34">
        <v>23</v>
      </c>
      <c r="AF32" s="43">
        <v>0</v>
      </c>
    </row>
    <row r="33" spans="1:32" ht="30" customHeight="1" x14ac:dyDescent="0.3">
      <c r="A33" s="34">
        <v>24</v>
      </c>
      <c r="B33" s="37" t="s">
        <v>54</v>
      </c>
      <c r="C33" s="44">
        <v>20</v>
      </c>
      <c r="D33" s="39">
        <v>4296905569.8512878</v>
      </c>
      <c r="E33" s="39">
        <v>0</v>
      </c>
      <c r="F33" s="40">
        <f t="shared" si="0"/>
        <v>4296905569.8512878</v>
      </c>
      <c r="G33" s="39">
        <v>1815182732.5799999</v>
      </c>
      <c r="H33" s="39">
        <v>1000000000</v>
      </c>
      <c r="I33" s="39">
        <f>2945180390.25-H33-G33</f>
        <v>129997657.67000008</v>
      </c>
      <c r="J33" s="39">
        <f t="shared" si="1"/>
        <v>1351725179.6012878</v>
      </c>
      <c r="K33" s="39">
        <v>118991231.16509999</v>
      </c>
      <c r="L33" s="39">
        <v>0</v>
      </c>
      <c r="M33" s="39">
        <f t="shared" si="2"/>
        <v>118991231.16509999</v>
      </c>
      <c r="N33" s="39">
        <v>14774828454.411301</v>
      </c>
      <c r="O33" s="41">
        <v>1000000000</v>
      </c>
      <c r="P33" s="39">
        <f t="shared" si="3"/>
        <v>13774828454.411301</v>
      </c>
      <c r="Q33" s="41">
        <f t="shared" si="4"/>
        <v>19190725255.427689</v>
      </c>
      <c r="R33" s="42">
        <f t="shared" si="5"/>
        <v>15245544865.177689</v>
      </c>
      <c r="S33" s="34">
        <v>24</v>
      </c>
      <c r="AF33" s="43">
        <v>0</v>
      </c>
    </row>
    <row r="34" spans="1:32" ht="30" customHeight="1" x14ac:dyDescent="0.3">
      <c r="A34" s="34">
        <v>25</v>
      </c>
      <c r="B34" s="37" t="s">
        <v>55</v>
      </c>
      <c r="C34" s="44">
        <v>13</v>
      </c>
      <c r="D34" s="39">
        <v>2957984688.5416694</v>
      </c>
      <c r="E34" s="39">
        <v>0</v>
      </c>
      <c r="F34" s="40">
        <f t="shared" si="0"/>
        <v>2957984688.5416694</v>
      </c>
      <c r="G34" s="39">
        <v>36631748.729999997</v>
      </c>
      <c r="H34" s="39">
        <v>124722672.83</v>
      </c>
      <c r="I34" s="39">
        <f>533486504.56-H34-G34</f>
        <v>372132083</v>
      </c>
      <c r="J34" s="39">
        <f t="shared" si="1"/>
        <v>2424498183.9816694</v>
      </c>
      <c r="K34" s="39">
        <v>81913422.144199997</v>
      </c>
      <c r="L34" s="39">
        <v>0</v>
      </c>
      <c r="M34" s="39">
        <f t="shared" si="2"/>
        <v>81913422.144199997</v>
      </c>
      <c r="N34" s="39">
        <v>1909713020.5476999</v>
      </c>
      <c r="O34" s="41">
        <v>0</v>
      </c>
      <c r="P34" s="39">
        <f t="shared" si="3"/>
        <v>1909713020.5476999</v>
      </c>
      <c r="Q34" s="41">
        <f t="shared" si="4"/>
        <v>4949611131.2335691</v>
      </c>
      <c r="R34" s="42">
        <f t="shared" si="5"/>
        <v>4416124626.6735697</v>
      </c>
      <c r="S34" s="34">
        <v>25</v>
      </c>
      <c r="AF34" s="43">
        <v>0</v>
      </c>
    </row>
    <row r="35" spans="1:32" ht="30" customHeight="1" x14ac:dyDescent="0.3">
      <c r="A35" s="34">
        <v>26</v>
      </c>
      <c r="B35" s="37" t="s">
        <v>56</v>
      </c>
      <c r="C35" s="44">
        <v>25</v>
      </c>
      <c r="D35" s="39">
        <v>3799399631.0716243</v>
      </c>
      <c r="E35" s="39">
        <v>0</v>
      </c>
      <c r="F35" s="40">
        <f t="shared" si="0"/>
        <v>3799399631.0716243</v>
      </c>
      <c r="G35" s="39">
        <v>86589122.040000007</v>
      </c>
      <c r="H35" s="39">
        <v>217827441</v>
      </c>
      <c r="I35" s="39">
        <f>863571169.92-H35-G35</f>
        <v>559154606.88</v>
      </c>
      <c r="J35" s="39">
        <f t="shared" si="1"/>
        <v>2935828461.1516242</v>
      </c>
      <c r="K35" s="39">
        <v>105214143.62970001</v>
      </c>
      <c r="L35" s="39">
        <f t="shared" ref="L35:L37" si="9">K35/2</f>
        <v>52607071.814850003</v>
      </c>
      <c r="M35" s="39">
        <f t="shared" si="2"/>
        <v>52607071.814850003</v>
      </c>
      <c r="N35" s="39">
        <v>2480521247.3804002</v>
      </c>
      <c r="O35" s="41">
        <v>0</v>
      </c>
      <c r="P35" s="39">
        <f t="shared" si="3"/>
        <v>2480521247.3804002</v>
      </c>
      <c r="Q35" s="41">
        <f t="shared" si="4"/>
        <v>6385135022.0817242</v>
      </c>
      <c r="R35" s="42">
        <f t="shared" si="5"/>
        <v>5468956780.3468742</v>
      </c>
      <c r="S35" s="34">
        <v>26</v>
      </c>
      <c r="AF35" s="43">
        <v>0</v>
      </c>
    </row>
    <row r="36" spans="1:32" ht="30" customHeight="1" x14ac:dyDescent="0.3">
      <c r="A36" s="34">
        <v>27</v>
      </c>
      <c r="B36" s="37" t="s">
        <v>57</v>
      </c>
      <c r="C36" s="44">
        <v>20</v>
      </c>
      <c r="D36" s="39">
        <v>2979953646.0426722</v>
      </c>
      <c r="E36" s="39">
        <v>0</v>
      </c>
      <c r="F36" s="40">
        <f t="shared" si="0"/>
        <v>2979953646.0426722</v>
      </c>
      <c r="G36" s="39">
        <v>229891243.87</v>
      </c>
      <c r="H36" s="39">
        <v>0</v>
      </c>
      <c r="I36" s="39">
        <f>1767908701.37-H36-G36</f>
        <v>1538017457.5</v>
      </c>
      <c r="J36" s="39">
        <f t="shared" si="1"/>
        <v>1212044944.6726723</v>
      </c>
      <c r="K36" s="39">
        <v>82521793.275000006</v>
      </c>
      <c r="L36" s="39">
        <v>0</v>
      </c>
      <c r="M36" s="39">
        <f t="shared" si="2"/>
        <v>82521793.275000006</v>
      </c>
      <c r="N36" s="39">
        <v>2359969971.2765999</v>
      </c>
      <c r="O36" s="41">
        <v>0</v>
      </c>
      <c r="P36" s="39">
        <f t="shared" si="3"/>
        <v>2359969971.2765999</v>
      </c>
      <c r="Q36" s="41">
        <f t="shared" si="4"/>
        <v>5422445410.5942726</v>
      </c>
      <c r="R36" s="42">
        <f t="shared" si="5"/>
        <v>3654536709.2242723</v>
      </c>
      <c r="S36" s="34">
        <v>27</v>
      </c>
      <c r="AF36" s="43">
        <v>0</v>
      </c>
    </row>
    <row r="37" spans="1:32" ht="30" customHeight="1" x14ac:dyDescent="0.3">
      <c r="A37" s="34">
        <v>28</v>
      </c>
      <c r="B37" s="37" t="s">
        <v>58</v>
      </c>
      <c r="C37" s="44">
        <v>18</v>
      </c>
      <c r="D37" s="39">
        <v>2985857267.9505987</v>
      </c>
      <c r="E37" s="39">
        <v>1943085574.1347001</v>
      </c>
      <c r="F37" s="40">
        <f t="shared" si="0"/>
        <v>4928942842.0852985</v>
      </c>
      <c r="G37" s="39">
        <v>80789545.950000003</v>
      </c>
      <c r="H37" s="39">
        <v>644248762.91999996</v>
      </c>
      <c r="I37" s="39">
        <f>1238230182.73-H37-G37</f>
        <v>513191873.86000007</v>
      </c>
      <c r="J37" s="39">
        <f t="shared" si="1"/>
        <v>3690712659.3552985</v>
      </c>
      <c r="K37" s="39">
        <v>82685278.189400002</v>
      </c>
      <c r="L37" s="39">
        <f t="shared" si="9"/>
        <v>41342639.094700001</v>
      </c>
      <c r="M37" s="39">
        <f t="shared" si="2"/>
        <v>41342639.094700001</v>
      </c>
      <c r="N37" s="39">
        <v>2236316326.2305002</v>
      </c>
      <c r="O37" s="41">
        <v>0</v>
      </c>
      <c r="P37" s="39">
        <f t="shared" si="3"/>
        <v>2236316326.2305002</v>
      </c>
      <c r="Q37" s="41">
        <f t="shared" si="4"/>
        <v>7247944446.5051985</v>
      </c>
      <c r="R37" s="42">
        <f t="shared" si="5"/>
        <v>5968371624.6804981</v>
      </c>
      <c r="S37" s="34">
        <v>28</v>
      </c>
      <c r="AF37" s="43">
        <v>0</v>
      </c>
    </row>
    <row r="38" spans="1:32" ht="30" customHeight="1" x14ac:dyDescent="0.3">
      <c r="A38" s="34">
        <v>29</v>
      </c>
      <c r="B38" s="37" t="s">
        <v>59</v>
      </c>
      <c r="C38" s="44">
        <v>30</v>
      </c>
      <c r="D38" s="39">
        <v>2925325172.511168</v>
      </c>
      <c r="E38" s="39">
        <v>0</v>
      </c>
      <c r="F38" s="40">
        <f t="shared" si="0"/>
        <v>2925325172.511168</v>
      </c>
      <c r="G38" s="39">
        <v>153742654.46000001</v>
      </c>
      <c r="H38" s="39">
        <v>0</v>
      </c>
      <c r="I38" s="39">
        <f>1875713527.02-H38-G38</f>
        <v>1721970872.5599999</v>
      </c>
      <c r="J38" s="39">
        <f t="shared" si="1"/>
        <v>1049611645.491168</v>
      </c>
      <c r="K38" s="39">
        <v>81009004.777199998</v>
      </c>
      <c r="L38" s="39">
        <v>0</v>
      </c>
      <c r="M38" s="39">
        <f t="shared" si="2"/>
        <v>81009004.777199998</v>
      </c>
      <c r="N38" s="39">
        <v>2220613570.0380998</v>
      </c>
      <c r="O38" s="41">
        <v>0</v>
      </c>
      <c r="P38" s="39">
        <f t="shared" si="3"/>
        <v>2220613570.0380998</v>
      </c>
      <c r="Q38" s="41">
        <f t="shared" si="4"/>
        <v>5226947747.3264675</v>
      </c>
      <c r="R38" s="42">
        <f t="shared" si="5"/>
        <v>3351234220.306468</v>
      </c>
      <c r="S38" s="34">
        <v>29</v>
      </c>
      <c r="AF38" s="43">
        <v>0</v>
      </c>
    </row>
    <row r="39" spans="1:32" ht="30" customHeight="1" x14ac:dyDescent="0.3">
      <c r="A39" s="34">
        <v>30</v>
      </c>
      <c r="B39" s="37" t="s">
        <v>60</v>
      </c>
      <c r="C39" s="44">
        <v>33</v>
      </c>
      <c r="D39" s="39">
        <v>3597575194.0470357</v>
      </c>
      <c r="E39" s="39">
        <v>0</v>
      </c>
      <c r="F39" s="40">
        <f t="shared" si="0"/>
        <v>3597575194.0470357</v>
      </c>
      <c r="G39" s="39">
        <v>337153957.83999997</v>
      </c>
      <c r="H39" s="39">
        <v>0</v>
      </c>
      <c r="I39" s="39">
        <f>1781040562.3-H39-G39</f>
        <v>1443886604.46</v>
      </c>
      <c r="J39" s="39">
        <f t="shared" si="1"/>
        <v>1816534631.7470355</v>
      </c>
      <c r="K39" s="39">
        <v>99625159.219799995</v>
      </c>
      <c r="L39" s="39">
        <v>0</v>
      </c>
      <c r="M39" s="39">
        <f t="shared" si="2"/>
        <v>99625159.219799995</v>
      </c>
      <c r="N39" s="39">
        <v>4006136013.4801002</v>
      </c>
      <c r="O39" s="41">
        <v>0</v>
      </c>
      <c r="P39" s="39">
        <f t="shared" si="3"/>
        <v>4006136013.4801002</v>
      </c>
      <c r="Q39" s="41">
        <f t="shared" si="4"/>
        <v>7703336366.7469358</v>
      </c>
      <c r="R39" s="42">
        <f t="shared" si="5"/>
        <v>5922295804.4469357</v>
      </c>
      <c r="S39" s="34">
        <v>30</v>
      </c>
      <c r="AF39" s="43">
        <v>0</v>
      </c>
    </row>
    <row r="40" spans="1:32" ht="30" customHeight="1" x14ac:dyDescent="0.3">
      <c r="A40" s="34">
        <v>31</v>
      </c>
      <c r="B40" s="37" t="s">
        <v>61</v>
      </c>
      <c r="C40" s="44">
        <v>17</v>
      </c>
      <c r="D40" s="39">
        <v>3349461059.7460108</v>
      </c>
      <c r="E40" s="39">
        <v>0</v>
      </c>
      <c r="F40" s="40">
        <f t="shared" si="0"/>
        <v>3349461059.7460108</v>
      </c>
      <c r="G40" s="39">
        <v>38321122.390000001</v>
      </c>
      <c r="H40" s="39">
        <v>1031399422.965</v>
      </c>
      <c r="I40" s="39">
        <f>1872283632.64-H40-G40</f>
        <v>802563087.28500009</v>
      </c>
      <c r="J40" s="39">
        <f t="shared" si="1"/>
        <v>1477177427.1060107</v>
      </c>
      <c r="K40" s="39">
        <v>92754306.269899994</v>
      </c>
      <c r="L40" s="39">
        <f t="shared" ref="L40:L41" si="10">K40/2</f>
        <v>46377153.134949997</v>
      </c>
      <c r="M40" s="39">
        <f t="shared" si="2"/>
        <v>46377153.134949997</v>
      </c>
      <c r="N40" s="39">
        <v>2261519229.5921998</v>
      </c>
      <c r="O40" s="41">
        <v>0</v>
      </c>
      <c r="P40" s="39">
        <f t="shared" si="3"/>
        <v>2261519229.5921998</v>
      </c>
      <c r="Q40" s="41">
        <f t="shared" si="4"/>
        <v>5703734595.6081104</v>
      </c>
      <c r="R40" s="42">
        <f t="shared" si="5"/>
        <v>3785073809.8331609</v>
      </c>
      <c r="S40" s="34">
        <v>31</v>
      </c>
      <c r="AF40" s="43">
        <v>0</v>
      </c>
    </row>
    <row r="41" spans="1:32" ht="30" customHeight="1" x14ac:dyDescent="0.3">
      <c r="A41" s="34">
        <v>32</v>
      </c>
      <c r="B41" s="37" t="s">
        <v>62</v>
      </c>
      <c r="C41" s="44">
        <v>23</v>
      </c>
      <c r="D41" s="39">
        <v>3459200713.9425526</v>
      </c>
      <c r="E41" s="39">
        <v>16161615920.0126</v>
      </c>
      <c r="F41" s="40">
        <f t="shared" si="0"/>
        <v>19620816633.955154</v>
      </c>
      <c r="G41" s="39">
        <v>215537130.33000001</v>
      </c>
      <c r="H41" s="39">
        <v>0</v>
      </c>
      <c r="I41" s="39">
        <f>1000527863-H41-G41</f>
        <v>784990732.66999996</v>
      </c>
      <c r="J41" s="39">
        <f t="shared" si="1"/>
        <v>18620288770.955154</v>
      </c>
      <c r="K41" s="39">
        <v>95793250.539900005</v>
      </c>
      <c r="L41" s="39">
        <f t="shared" si="10"/>
        <v>47896625.269950002</v>
      </c>
      <c r="M41" s="39">
        <f t="shared" si="2"/>
        <v>47896625.269950002</v>
      </c>
      <c r="N41" s="39">
        <v>6134574337.2664003</v>
      </c>
      <c r="O41" s="41">
        <v>0</v>
      </c>
      <c r="P41" s="39">
        <f t="shared" si="3"/>
        <v>6134574337.2664003</v>
      </c>
      <c r="Q41" s="41">
        <f t="shared" si="4"/>
        <v>25851184221.761456</v>
      </c>
      <c r="R41" s="42">
        <f t="shared" si="5"/>
        <v>24802759733.491505</v>
      </c>
      <c r="S41" s="34">
        <v>32</v>
      </c>
      <c r="AF41" s="43">
        <v>0</v>
      </c>
    </row>
    <row r="42" spans="1:32" ht="30" customHeight="1" x14ac:dyDescent="0.3">
      <c r="A42" s="34">
        <v>33</v>
      </c>
      <c r="B42" s="37" t="s">
        <v>63</v>
      </c>
      <c r="C42" s="44">
        <v>23</v>
      </c>
      <c r="D42" s="39">
        <v>3534989094.0048652</v>
      </c>
      <c r="E42" s="39">
        <v>0</v>
      </c>
      <c r="F42" s="40">
        <f t="shared" si="0"/>
        <v>3534989094.0048652</v>
      </c>
      <c r="G42" s="39">
        <v>47078391.210000001</v>
      </c>
      <c r="H42" s="39">
        <v>0</v>
      </c>
      <c r="I42" s="39">
        <f>1238846533.59-H42-G42</f>
        <v>1191768142.3799999</v>
      </c>
      <c r="J42" s="39">
        <f t="shared" si="1"/>
        <v>2296142560.4148655</v>
      </c>
      <c r="K42" s="39">
        <v>97892005.680099994</v>
      </c>
      <c r="L42" s="39">
        <v>0</v>
      </c>
      <c r="M42" s="39">
        <f t="shared" si="2"/>
        <v>97892005.680099994</v>
      </c>
      <c r="N42" s="39">
        <v>2324793371.1677999</v>
      </c>
      <c r="O42" s="41">
        <v>0</v>
      </c>
      <c r="P42" s="39">
        <f t="shared" si="3"/>
        <v>2324793371.1677999</v>
      </c>
      <c r="Q42" s="41">
        <f t="shared" si="4"/>
        <v>5957674470.8527651</v>
      </c>
      <c r="R42" s="42">
        <f t="shared" si="5"/>
        <v>4718827937.2627659</v>
      </c>
      <c r="S42" s="34">
        <v>33</v>
      </c>
      <c r="AF42" s="43">
        <v>0</v>
      </c>
    </row>
    <row r="43" spans="1:32" ht="30" customHeight="1" x14ac:dyDescent="0.3">
      <c r="A43" s="34">
        <v>34</v>
      </c>
      <c r="B43" s="37" t="s">
        <v>64</v>
      </c>
      <c r="C43" s="44">
        <v>16</v>
      </c>
      <c r="D43" s="39">
        <v>3089728163.240262</v>
      </c>
      <c r="E43" s="39">
        <v>0</v>
      </c>
      <c r="F43" s="40">
        <f t="shared" si="0"/>
        <v>3089728163.240262</v>
      </c>
      <c r="G43" s="39">
        <v>48169656.329999998</v>
      </c>
      <c r="H43" s="39">
        <v>0</v>
      </c>
      <c r="I43" s="39">
        <f>1125076248.91-H43-G43</f>
        <v>1076906592.5800002</v>
      </c>
      <c r="J43" s="39">
        <f t="shared" si="1"/>
        <v>1964651914.3302619</v>
      </c>
      <c r="K43" s="39">
        <v>85561702.981999993</v>
      </c>
      <c r="L43" s="39">
        <v>0</v>
      </c>
      <c r="M43" s="39">
        <f t="shared" si="2"/>
        <v>85561702.981999993</v>
      </c>
      <c r="N43" s="39">
        <v>1965490729.8445001</v>
      </c>
      <c r="O43" s="41">
        <v>0</v>
      </c>
      <c r="P43" s="39">
        <f t="shared" si="3"/>
        <v>1965490729.8445001</v>
      </c>
      <c r="Q43" s="41">
        <f t="shared" si="4"/>
        <v>5140780596.066762</v>
      </c>
      <c r="R43" s="42">
        <f t="shared" si="5"/>
        <v>4015704347.1567616</v>
      </c>
      <c r="S43" s="34">
        <v>34</v>
      </c>
      <c r="AF43" s="43">
        <v>0</v>
      </c>
    </row>
    <row r="44" spans="1:32" ht="30" customHeight="1" x14ac:dyDescent="0.3">
      <c r="A44" s="34">
        <v>35</v>
      </c>
      <c r="B44" s="37" t="s">
        <v>65</v>
      </c>
      <c r="C44" s="44">
        <v>17</v>
      </c>
      <c r="D44" s="39">
        <v>3185113109.4748201</v>
      </c>
      <c r="E44" s="39">
        <v>0</v>
      </c>
      <c r="F44" s="40">
        <f t="shared" si="0"/>
        <v>3185113109.4748201</v>
      </c>
      <c r="G44" s="39">
        <v>41513146.460000001</v>
      </c>
      <c r="H44" s="39">
        <v>0</v>
      </c>
      <c r="I44" s="39">
        <f>984897634.26-H44-G44</f>
        <v>943384487.79999995</v>
      </c>
      <c r="J44" s="39">
        <f t="shared" si="1"/>
        <v>2200215475.2148199</v>
      </c>
      <c r="K44" s="39">
        <v>88203132.262400001</v>
      </c>
      <c r="L44" s="39">
        <v>0</v>
      </c>
      <c r="M44" s="39">
        <f t="shared" si="2"/>
        <v>88203132.262400001</v>
      </c>
      <c r="N44" s="39">
        <v>1984410825.7948</v>
      </c>
      <c r="O44" s="41">
        <v>0</v>
      </c>
      <c r="P44" s="39">
        <f t="shared" si="3"/>
        <v>1984410825.7948</v>
      </c>
      <c r="Q44" s="41">
        <f t="shared" si="4"/>
        <v>5257727067.5320206</v>
      </c>
      <c r="R44" s="42">
        <f t="shared" si="5"/>
        <v>4272829433.2720199</v>
      </c>
      <c r="S44" s="34">
        <v>35</v>
      </c>
      <c r="AF44" s="43">
        <v>0</v>
      </c>
    </row>
    <row r="45" spans="1:32" ht="30" customHeight="1" thickBot="1" x14ac:dyDescent="0.35">
      <c r="A45" s="34">
        <v>36</v>
      </c>
      <c r="B45" s="37" t="s">
        <v>66</v>
      </c>
      <c r="C45" s="44">
        <v>14</v>
      </c>
      <c r="D45" s="39">
        <v>3191896470.3619461</v>
      </c>
      <c r="E45" s="39">
        <v>0</v>
      </c>
      <c r="F45" s="40">
        <f t="shared" si="0"/>
        <v>3191896470.3619461</v>
      </c>
      <c r="G45" s="39">
        <v>32112054.530000001</v>
      </c>
      <c r="H45" s="39">
        <v>0</v>
      </c>
      <c r="I45" s="39">
        <f>850625768.07-H45-G45</f>
        <v>818513713.54000008</v>
      </c>
      <c r="J45" s="39">
        <f t="shared" si="1"/>
        <v>2341270702.2919459</v>
      </c>
      <c r="K45" s="39">
        <v>88390979.179299995</v>
      </c>
      <c r="L45" s="39">
        <v>0</v>
      </c>
      <c r="M45" s="39">
        <f t="shared" si="2"/>
        <v>88390979.179299995</v>
      </c>
      <c r="N45" s="39">
        <v>2166072083.7297001</v>
      </c>
      <c r="O45" s="41">
        <v>0</v>
      </c>
      <c r="P45" s="39">
        <f t="shared" si="3"/>
        <v>2166072083.7297001</v>
      </c>
      <c r="Q45" s="41">
        <f t="shared" si="4"/>
        <v>5446359533.2709465</v>
      </c>
      <c r="R45" s="42">
        <f t="shared" si="5"/>
        <v>4595733765.2009468</v>
      </c>
      <c r="S45" s="34">
        <v>36</v>
      </c>
      <c r="AF45" s="43">
        <v>0</v>
      </c>
    </row>
    <row r="46" spans="1:32" ht="30" customHeight="1" thickTop="1" thickBot="1" x14ac:dyDescent="0.35">
      <c r="A46" s="34"/>
      <c r="B46" s="126" t="s">
        <v>947</v>
      </c>
      <c r="C46" s="127"/>
      <c r="D46" s="45">
        <f t="shared" ref="D46:R46" si="11">SUM(D10:D45)</f>
        <v>121631519899.26767</v>
      </c>
      <c r="E46" s="45">
        <f t="shared" si="11"/>
        <v>81927718234.173889</v>
      </c>
      <c r="F46" s="45">
        <f t="shared" si="11"/>
        <v>203559238133.4415</v>
      </c>
      <c r="G46" s="45">
        <f t="shared" si="11"/>
        <v>6304699404.999999</v>
      </c>
      <c r="H46" s="45">
        <f t="shared" si="11"/>
        <v>6661773132.7150002</v>
      </c>
      <c r="I46" s="45">
        <f t="shared" si="11"/>
        <v>32028483186.634998</v>
      </c>
      <c r="J46" s="45">
        <f t="shared" si="11"/>
        <v>158564282409.09152</v>
      </c>
      <c r="K46" s="45">
        <f t="shared" si="11"/>
        <v>3368257474.1335001</v>
      </c>
      <c r="L46" s="45">
        <f t="shared" si="11"/>
        <v>676537950.35019994</v>
      </c>
      <c r="M46" s="45">
        <f t="shared" si="11"/>
        <v>2691719523.7833009</v>
      </c>
      <c r="N46" s="45">
        <f t="shared" si="11"/>
        <v>102201214991.06999</v>
      </c>
      <c r="O46" s="45">
        <f t="shared" si="11"/>
        <v>1000000000</v>
      </c>
      <c r="P46" s="45">
        <f t="shared" si="11"/>
        <v>101201214991.06999</v>
      </c>
      <c r="Q46" s="45">
        <f t="shared" si="11"/>
        <v>309128710598.64508</v>
      </c>
      <c r="R46" s="45">
        <f t="shared" si="11"/>
        <v>262457216923.94482</v>
      </c>
      <c r="S46" s="45"/>
    </row>
    <row r="47" spans="1:32" ht="13.8" thickTop="1" x14ac:dyDescent="0.25">
      <c r="B47" s="46"/>
      <c r="C47" s="47"/>
      <c r="D47" s="48"/>
      <c r="E47" s="49"/>
      <c r="F47" s="47"/>
      <c r="G47" s="48"/>
      <c r="H47" s="48"/>
      <c r="I47" s="48"/>
      <c r="J47" s="50"/>
      <c r="K47" s="49"/>
      <c r="L47" s="49"/>
      <c r="M47" s="49"/>
      <c r="N47" s="49"/>
      <c r="O47" s="49"/>
      <c r="P47" s="49"/>
      <c r="Q47" s="43"/>
    </row>
    <row r="48" spans="1:32" x14ac:dyDescent="0.25">
      <c r="B48" s="47"/>
      <c r="C48" s="47"/>
      <c r="D48" s="47"/>
      <c r="E48" s="47"/>
      <c r="F48" s="47"/>
      <c r="G48" s="47"/>
      <c r="H48" s="47"/>
      <c r="I48" s="48"/>
      <c r="J48" s="48"/>
      <c r="K48" s="46"/>
      <c r="L48" s="46"/>
      <c r="M48" s="46"/>
      <c r="N48" s="46"/>
      <c r="O48" s="46"/>
      <c r="P48" s="46"/>
    </row>
    <row r="49" spans="1:18" x14ac:dyDescent="0.25">
      <c r="I49" s="43"/>
      <c r="J49" s="51"/>
      <c r="R49" s="43"/>
    </row>
    <row r="50" spans="1:18" x14ac:dyDescent="0.25">
      <c r="C50" s="52"/>
      <c r="I50" s="43"/>
      <c r="J50" s="53"/>
      <c r="R50" s="43"/>
    </row>
    <row r="51" spans="1:18" x14ac:dyDescent="0.25">
      <c r="C51" s="52"/>
      <c r="J51" s="43"/>
    </row>
    <row r="54" spans="1:18" ht="21" x14ac:dyDescent="0.4">
      <c r="A54" s="5" t="s">
        <v>861</v>
      </c>
    </row>
  </sheetData>
  <mergeCells count="22">
    <mergeCell ref="A1:S1"/>
    <mergeCell ref="A2:S2"/>
    <mergeCell ref="A4:R4"/>
    <mergeCell ref="D5:R5"/>
    <mergeCell ref="A7:A8"/>
    <mergeCell ref="B7:B8"/>
    <mergeCell ref="C7:C8"/>
    <mergeCell ref="D7:D8"/>
    <mergeCell ref="E7:E8"/>
    <mergeCell ref="F7:F8"/>
    <mergeCell ref="S7:S8"/>
    <mergeCell ref="Q7:Q8"/>
    <mergeCell ref="R7:R8"/>
    <mergeCell ref="B46:C46"/>
    <mergeCell ref="M7:M8"/>
    <mergeCell ref="N7:N8"/>
    <mergeCell ref="O7:O8"/>
    <mergeCell ref="P7:P8"/>
    <mergeCell ref="G7:I7"/>
    <mergeCell ref="J7:J8"/>
    <mergeCell ref="K7:K8"/>
    <mergeCell ref="L7:L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A6BE1-AFCE-4CE2-BB27-B86C8C592624}">
  <dimension ref="A1:W415"/>
  <sheetViews>
    <sheetView topLeftCell="A109" workbookViewId="0">
      <selection activeCell="H152" sqref="H152"/>
    </sheetView>
  </sheetViews>
  <sheetFormatPr defaultRowHeight="13.2" x14ac:dyDescent="0.25"/>
  <cols>
    <col min="1" max="1" width="9.33203125" bestFit="1" customWidth="1"/>
    <col min="2" max="2" width="13.88671875" style="77" bestFit="1" customWidth="1"/>
    <col min="3" max="3" width="6.109375" customWidth="1"/>
    <col min="4" max="4" width="20.6640625" customWidth="1"/>
    <col min="5" max="9" width="19.88671875" customWidth="1"/>
    <col min="10" max="10" width="18.44140625" customWidth="1"/>
    <col min="11" max="11" width="19.6640625" bestFit="1" customWidth="1"/>
    <col min="12" max="12" width="0.6640625" customWidth="1"/>
    <col min="13" max="13" width="4.6640625" customWidth="1"/>
    <col min="14" max="14" width="9.44140625" bestFit="1" customWidth="1"/>
    <col min="15" max="15" width="17.88671875" style="77" customWidth="1"/>
    <col min="16" max="16" width="18.6640625" customWidth="1"/>
    <col min="17" max="18" width="21.88671875" customWidth="1"/>
    <col min="19" max="21" width="18.5546875" customWidth="1"/>
    <col min="22" max="22" width="22.109375" bestFit="1" customWidth="1"/>
    <col min="23" max="23" width="20.6640625" customWidth="1"/>
  </cols>
  <sheetData>
    <row r="1" spans="1:23" ht="24.6" x14ac:dyDescent="0.4">
      <c r="A1" s="156" t="s">
        <v>876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</row>
    <row r="2" spans="1:23" ht="24.6" x14ac:dyDescent="0.4">
      <c r="A2" s="156" t="s">
        <v>865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</row>
    <row r="3" spans="1:23" ht="45" customHeight="1" x14ac:dyDescent="0.4">
      <c r="B3" s="157" t="s">
        <v>942</v>
      </c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</row>
    <row r="4" spans="1:23" x14ac:dyDescent="0.25">
      <c r="L4">
        <v>0</v>
      </c>
    </row>
    <row r="5" spans="1:23" ht="43.2" customHeight="1" x14ac:dyDescent="0.25">
      <c r="A5" s="78" t="s">
        <v>0</v>
      </c>
      <c r="B5" s="79" t="s">
        <v>878</v>
      </c>
      <c r="C5" s="80" t="s">
        <v>0</v>
      </c>
      <c r="D5" s="80" t="s">
        <v>888</v>
      </c>
      <c r="E5" s="80" t="s">
        <v>11</v>
      </c>
      <c r="F5" s="80" t="s">
        <v>881</v>
      </c>
      <c r="G5" s="80" t="s">
        <v>889</v>
      </c>
      <c r="H5" s="80" t="s">
        <v>869</v>
      </c>
      <c r="I5" s="80" t="s">
        <v>870</v>
      </c>
      <c r="J5" s="80" t="s">
        <v>890</v>
      </c>
      <c r="K5" s="81" t="s">
        <v>891</v>
      </c>
      <c r="L5" s="82"/>
      <c r="M5" s="83"/>
      <c r="N5" s="80" t="s">
        <v>0</v>
      </c>
      <c r="O5" s="79" t="s">
        <v>880</v>
      </c>
      <c r="P5" s="80" t="s">
        <v>888</v>
      </c>
      <c r="Q5" s="80" t="s">
        <v>11</v>
      </c>
      <c r="R5" s="80" t="s">
        <v>881</v>
      </c>
      <c r="S5" s="80" t="s">
        <v>889</v>
      </c>
      <c r="T5" s="80" t="s">
        <v>869</v>
      </c>
      <c r="U5" s="80" t="s">
        <v>870</v>
      </c>
      <c r="V5" s="80" t="s">
        <v>890</v>
      </c>
      <c r="W5" s="80" t="s">
        <v>891</v>
      </c>
    </row>
    <row r="6" spans="1:23" ht="15.6" x14ac:dyDescent="0.3">
      <c r="A6" s="83"/>
      <c r="B6" s="84"/>
      <c r="C6" s="83"/>
      <c r="D6" s="85"/>
      <c r="E6" s="36" t="s">
        <v>852</v>
      </c>
      <c r="F6" s="36" t="s">
        <v>852</v>
      </c>
      <c r="G6" s="36" t="s">
        <v>852</v>
      </c>
      <c r="H6" s="36" t="s">
        <v>852</v>
      </c>
      <c r="I6" s="36" t="s">
        <v>852</v>
      </c>
      <c r="J6" s="36" t="s">
        <v>852</v>
      </c>
      <c r="K6" s="36" t="s">
        <v>852</v>
      </c>
      <c r="L6" s="82"/>
      <c r="M6" s="83"/>
      <c r="N6" s="85"/>
      <c r="O6" s="86"/>
      <c r="P6" s="85"/>
      <c r="Q6" s="36" t="s">
        <v>852</v>
      </c>
      <c r="R6" s="36" t="s">
        <v>852</v>
      </c>
      <c r="S6" s="36" t="s">
        <v>852</v>
      </c>
      <c r="T6" s="36" t="s">
        <v>852</v>
      </c>
      <c r="U6" s="36" t="s">
        <v>852</v>
      </c>
      <c r="V6" s="36" t="s">
        <v>852</v>
      </c>
      <c r="W6" s="36" t="s">
        <v>852</v>
      </c>
    </row>
    <row r="7" spans="1:23" ht="24.9" customHeight="1" x14ac:dyDescent="0.25">
      <c r="A7" s="143">
        <v>1</v>
      </c>
      <c r="B7" s="145" t="s">
        <v>31</v>
      </c>
      <c r="C7" s="83">
        <v>1</v>
      </c>
      <c r="D7" s="87" t="s">
        <v>70</v>
      </c>
      <c r="E7" s="87">
        <v>99490422.418099999</v>
      </c>
      <c r="F7" s="87">
        <v>0</v>
      </c>
      <c r="G7" s="87">
        <v>2984712.6724999999</v>
      </c>
      <c r="H7" s="87">
        <f>G7/2</f>
        <v>1492356.3362499999</v>
      </c>
      <c r="I7" s="87">
        <f>G7-H7</f>
        <v>1492356.3362499999</v>
      </c>
      <c r="J7" s="87">
        <v>68323691.012799993</v>
      </c>
      <c r="K7" s="88">
        <f>E7+F7+I7+J7</f>
        <v>169306469.76714998</v>
      </c>
      <c r="L7" s="82"/>
      <c r="M7" s="143">
        <v>19</v>
      </c>
      <c r="N7" s="89">
        <v>26</v>
      </c>
      <c r="O7" s="158" t="s">
        <v>49</v>
      </c>
      <c r="P7" s="87" t="s">
        <v>450</v>
      </c>
      <c r="Q7" s="87">
        <v>105323790.745</v>
      </c>
      <c r="R7" s="87">
        <f>-11651464.66</f>
        <v>-11651464.66</v>
      </c>
      <c r="S7" s="87">
        <v>3159713.7223999999</v>
      </c>
      <c r="T7" s="87">
        <v>0</v>
      </c>
      <c r="U7" s="87">
        <f>S7-T7</f>
        <v>3159713.7223999999</v>
      </c>
      <c r="V7" s="87">
        <v>70716739.357800007</v>
      </c>
      <c r="W7" s="88">
        <f>Q7+R7+U7+V7</f>
        <v>167548779.1652</v>
      </c>
    </row>
    <row r="8" spans="1:23" ht="24.9" customHeight="1" x14ac:dyDescent="0.25">
      <c r="A8" s="143"/>
      <c r="B8" s="146"/>
      <c r="C8" s="83">
        <v>2</v>
      </c>
      <c r="D8" s="87" t="s">
        <v>71</v>
      </c>
      <c r="E8" s="87">
        <v>165986809.10530001</v>
      </c>
      <c r="F8" s="87">
        <v>0</v>
      </c>
      <c r="G8" s="87">
        <v>4979604.2731999997</v>
      </c>
      <c r="H8" s="87">
        <f t="shared" ref="H8:H23" si="0">G8/2</f>
        <v>2489802.1365999999</v>
      </c>
      <c r="I8" s="87">
        <f t="shared" ref="I8:I46" si="1">G8-H8</f>
        <v>2489802.1365999999</v>
      </c>
      <c r="J8" s="87">
        <v>116832036.1662</v>
      </c>
      <c r="K8" s="88">
        <f t="shared" ref="K8:K71" si="2">E8+F8+I8+J8</f>
        <v>285308647.40810001</v>
      </c>
      <c r="L8" s="82"/>
      <c r="M8" s="143"/>
      <c r="N8" s="89">
        <v>27</v>
      </c>
      <c r="O8" s="159"/>
      <c r="P8" s="87" t="s">
        <v>451</v>
      </c>
      <c r="Q8" s="87">
        <v>103147137.44329999</v>
      </c>
      <c r="R8" s="87">
        <f t="shared" ref="R8:R25" si="3">-11651464.66</f>
        <v>-11651464.66</v>
      </c>
      <c r="S8" s="87">
        <v>3094414.1233000001</v>
      </c>
      <c r="T8" s="87">
        <v>0</v>
      </c>
      <c r="U8" s="87">
        <f t="shared" ref="U8:U61" si="4">S8-T8</f>
        <v>3094414.1233000001</v>
      </c>
      <c r="V8" s="87">
        <v>75866047.607999995</v>
      </c>
      <c r="W8" s="88">
        <f t="shared" ref="W8:W25" si="5">Q8+R8+U8+V8</f>
        <v>170456134.51459998</v>
      </c>
    </row>
    <row r="9" spans="1:23" ht="24.9" customHeight="1" x14ac:dyDescent="0.25">
      <c r="A9" s="143"/>
      <c r="B9" s="146"/>
      <c r="C9" s="83">
        <v>3</v>
      </c>
      <c r="D9" s="87" t="s">
        <v>72</v>
      </c>
      <c r="E9" s="87">
        <v>116789995.3299</v>
      </c>
      <c r="F9" s="87">
        <v>0</v>
      </c>
      <c r="G9" s="87">
        <v>3503699.8599</v>
      </c>
      <c r="H9" s="87">
        <f t="shared" si="0"/>
        <v>1751849.92995</v>
      </c>
      <c r="I9" s="87">
        <f t="shared" si="1"/>
        <v>1751849.92995</v>
      </c>
      <c r="J9" s="87">
        <v>77940292.115799993</v>
      </c>
      <c r="K9" s="88">
        <f t="shared" si="2"/>
        <v>196482137.37564999</v>
      </c>
      <c r="L9" s="82"/>
      <c r="M9" s="143"/>
      <c r="N9" s="89">
        <v>28</v>
      </c>
      <c r="O9" s="159"/>
      <c r="P9" s="87" t="s">
        <v>452</v>
      </c>
      <c r="Q9" s="87">
        <v>103240508.5517</v>
      </c>
      <c r="R9" s="87">
        <f t="shared" si="3"/>
        <v>-11651464.66</v>
      </c>
      <c r="S9" s="87">
        <v>3097215.2565000001</v>
      </c>
      <c r="T9" s="87">
        <v>0</v>
      </c>
      <c r="U9" s="87">
        <f t="shared" si="4"/>
        <v>3097215.2565000001</v>
      </c>
      <c r="V9" s="87">
        <v>74642774.487100005</v>
      </c>
      <c r="W9" s="88">
        <f t="shared" si="5"/>
        <v>169329033.63530001</v>
      </c>
    </row>
    <row r="10" spans="1:23" ht="24.9" customHeight="1" x14ac:dyDescent="0.25">
      <c r="A10" s="143"/>
      <c r="B10" s="146"/>
      <c r="C10" s="83">
        <v>4</v>
      </c>
      <c r="D10" s="87" t="s">
        <v>73</v>
      </c>
      <c r="E10" s="87">
        <v>118996356.20009999</v>
      </c>
      <c r="F10" s="87">
        <v>0</v>
      </c>
      <c r="G10" s="87">
        <v>3569890.6860000002</v>
      </c>
      <c r="H10" s="87">
        <f t="shared" si="0"/>
        <v>1784945.3430000001</v>
      </c>
      <c r="I10" s="87">
        <f t="shared" si="1"/>
        <v>1784945.3430000001</v>
      </c>
      <c r="J10" s="87">
        <v>81299003.285799995</v>
      </c>
      <c r="K10" s="88">
        <f t="shared" si="2"/>
        <v>202080304.82889998</v>
      </c>
      <c r="L10" s="82"/>
      <c r="M10" s="143"/>
      <c r="N10" s="89">
        <v>29</v>
      </c>
      <c r="O10" s="159"/>
      <c r="P10" s="87" t="s">
        <v>453</v>
      </c>
      <c r="Q10" s="87">
        <v>122357135.5337</v>
      </c>
      <c r="R10" s="87">
        <f t="shared" si="3"/>
        <v>-11651464.66</v>
      </c>
      <c r="S10" s="87">
        <v>3670714.0660000001</v>
      </c>
      <c r="T10" s="87">
        <v>0</v>
      </c>
      <c r="U10" s="87">
        <f t="shared" si="4"/>
        <v>3670714.0660000001</v>
      </c>
      <c r="V10" s="87">
        <v>87794877.172199994</v>
      </c>
      <c r="W10" s="88">
        <f t="shared" si="5"/>
        <v>202171262.1119</v>
      </c>
    </row>
    <row r="11" spans="1:23" ht="24.9" customHeight="1" x14ac:dyDescent="0.25">
      <c r="A11" s="143"/>
      <c r="B11" s="146"/>
      <c r="C11" s="83">
        <v>5</v>
      </c>
      <c r="D11" s="87" t="s">
        <v>74</v>
      </c>
      <c r="E11" s="87">
        <v>108309989.70639999</v>
      </c>
      <c r="F11" s="87">
        <v>0</v>
      </c>
      <c r="G11" s="87">
        <v>3249299.6911999998</v>
      </c>
      <c r="H11" s="87">
        <f t="shared" si="0"/>
        <v>1624649.8455999999</v>
      </c>
      <c r="I11" s="87">
        <f t="shared" si="1"/>
        <v>1624649.8455999999</v>
      </c>
      <c r="J11" s="87">
        <v>73001047.061199993</v>
      </c>
      <c r="K11" s="88">
        <f t="shared" si="2"/>
        <v>182935686.61319998</v>
      </c>
      <c r="L11" s="82"/>
      <c r="M11" s="143"/>
      <c r="N11" s="89">
        <v>30</v>
      </c>
      <c r="O11" s="159"/>
      <c r="P11" s="87" t="s">
        <v>454</v>
      </c>
      <c r="Q11" s="87">
        <v>123314332.6763</v>
      </c>
      <c r="R11" s="87">
        <f t="shared" si="3"/>
        <v>-11651464.66</v>
      </c>
      <c r="S11" s="87">
        <v>3699429.9802999999</v>
      </c>
      <c r="T11" s="87">
        <v>0</v>
      </c>
      <c r="U11" s="87">
        <f t="shared" si="4"/>
        <v>3699429.9802999999</v>
      </c>
      <c r="V11" s="87">
        <v>86475465.639799997</v>
      </c>
      <c r="W11" s="88">
        <f t="shared" si="5"/>
        <v>201837763.63639998</v>
      </c>
    </row>
    <row r="12" spans="1:23" ht="24.9" customHeight="1" x14ac:dyDescent="0.25">
      <c r="A12" s="143"/>
      <c r="B12" s="146"/>
      <c r="C12" s="83">
        <v>6</v>
      </c>
      <c r="D12" s="87" t="s">
        <v>75</v>
      </c>
      <c r="E12" s="87">
        <v>111856223.4368</v>
      </c>
      <c r="F12" s="87">
        <v>0</v>
      </c>
      <c r="G12" s="87">
        <v>3355686.7031</v>
      </c>
      <c r="H12" s="87">
        <f t="shared" si="0"/>
        <v>1677843.35155</v>
      </c>
      <c r="I12" s="87">
        <f t="shared" si="1"/>
        <v>1677843.35155</v>
      </c>
      <c r="J12" s="87">
        <v>75414627.181199998</v>
      </c>
      <c r="K12" s="88">
        <f t="shared" si="2"/>
        <v>188948693.96955001</v>
      </c>
      <c r="L12" s="82"/>
      <c r="M12" s="143"/>
      <c r="N12" s="89">
        <v>31</v>
      </c>
      <c r="O12" s="159"/>
      <c r="P12" s="87" t="s">
        <v>55</v>
      </c>
      <c r="Q12" s="87">
        <v>213207213.20050001</v>
      </c>
      <c r="R12" s="87">
        <f t="shared" si="3"/>
        <v>-11651464.66</v>
      </c>
      <c r="S12" s="87">
        <v>6396216.3959999997</v>
      </c>
      <c r="T12" s="87">
        <v>0</v>
      </c>
      <c r="U12" s="87">
        <f t="shared" si="4"/>
        <v>6396216.3959999997</v>
      </c>
      <c r="V12" s="87">
        <v>145181995.61989999</v>
      </c>
      <c r="W12" s="88">
        <f t="shared" si="5"/>
        <v>353133960.5564</v>
      </c>
    </row>
    <row r="13" spans="1:23" ht="24.9" customHeight="1" x14ac:dyDescent="0.25">
      <c r="A13" s="143"/>
      <c r="B13" s="146"/>
      <c r="C13" s="83">
        <v>7</v>
      </c>
      <c r="D13" s="87" t="s">
        <v>76</v>
      </c>
      <c r="E13" s="87">
        <v>108530496.9136</v>
      </c>
      <c r="F13" s="87">
        <v>0</v>
      </c>
      <c r="G13" s="87">
        <v>3255914.9073999999</v>
      </c>
      <c r="H13" s="87">
        <f t="shared" si="0"/>
        <v>1627957.4537</v>
      </c>
      <c r="I13" s="87">
        <f t="shared" si="1"/>
        <v>1627957.4537</v>
      </c>
      <c r="J13" s="87">
        <v>72505635.246999994</v>
      </c>
      <c r="K13" s="88">
        <f t="shared" si="2"/>
        <v>182664089.61430001</v>
      </c>
      <c r="L13" s="82"/>
      <c r="M13" s="143"/>
      <c r="N13" s="89">
        <v>32</v>
      </c>
      <c r="O13" s="159"/>
      <c r="P13" s="87" t="s">
        <v>455</v>
      </c>
      <c r="Q13" s="87">
        <v>106790785.4351</v>
      </c>
      <c r="R13" s="87">
        <f t="shared" si="3"/>
        <v>-11651464.66</v>
      </c>
      <c r="S13" s="87">
        <v>3203723.5630999999</v>
      </c>
      <c r="T13" s="87">
        <v>0</v>
      </c>
      <c r="U13" s="87">
        <f t="shared" si="4"/>
        <v>3203723.5630999999</v>
      </c>
      <c r="V13" s="87">
        <v>75994538.818299994</v>
      </c>
      <c r="W13" s="88">
        <f t="shared" si="5"/>
        <v>174337583.15649998</v>
      </c>
    </row>
    <row r="14" spans="1:23" ht="24.9" customHeight="1" x14ac:dyDescent="0.25">
      <c r="A14" s="143"/>
      <c r="B14" s="146"/>
      <c r="C14" s="83">
        <v>8</v>
      </c>
      <c r="D14" s="87" t="s">
        <v>77</v>
      </c>
      <c r="E14" s="87">
        <v>105824002.0077</v>
      </c>
      <c r="F14" s="87">
        <v>0</v>
      </c>
      <c r="G14" s="87">
        <v>3174720.0602000002</v>
      </c>
      <c r="H14" s="87">
        <f t="shared" si="0"/>
        <v>1587360.0301000001</v>
      </c>
      <c r="I14" s="87">
        <f t="shared" si="1"/>
        <v>1587360.0301000001</v>
      </c>
      <c r="J14" s="87">
        <v>69389953.394700006</v>
      </c>
      <c r="K14" s="88">
        <f t="shared" si="2"/>
        <v>176801315.4325</v>
      </c>
      <c r="L14" s="82"/>
      <c r="M14" s="143"/>
      <c r="N14" s="89">
        <v>33</v>
      </c>
      <c r="O14" s="159"/>
      <c r="P14" s="87" t="s">
        <v>456</v>
      </c>
      <c r="Q14" s="87">
        <v>105687748.56110001</v>
      </c>
      <c r="R14" s="87">
        <f t="shared" si="3"/>
        <v>-11651464.66</v>
      </c>
      <c r="S14" s="87">
        <v>3170632.4567999998</v>
      </c>
      <c r="T14" s="87">
        <v>0</v>
      </c>
      <c r="U14" s="87">
        <f t="shared" si="4"/>
        <v>3170632.4567999998</v>
      </c>
      <c r="V14" s="87">
        <v>69761795.136500001</v>
      </c>
      <c r="W14" s="88">
        <f t="shared" si="5"/>
        <v>166968711.49440002</v>
      </c>
    </row>
    <row r="15" spans="1:23" ht="24.9" customHeight="1" x14ac:dyDescent="0.25">
      <c r="A15" s="143"/>
      <c r="B15" s="146"/>
      <c r="C15" s="83">
        <v>9</v>
      </c>
      <c r="D15" s="87" t="s">
        <v>78</v>
      </c>
      <c r="E15" s="87">
        <v>114169028.25650001</v>
      </c>
      <c r="F15" s="87">
        <v>0</v>
      </c>
      <c r="G15" s="87">
        <v>3425070.8476999998</v>
      </c>
      <c r="H15" s="87">
        <f t="shared" si="0"/>
        <v>1712535.4238499999</v>
      </c>
      <c r="I15" s="87">
        <f t="shared" si="1"/>
        <v>1712535.4238499999</v>
      </c>
      <c r="J15" s="87">
        <v>76977681.354499996</v>
      </c>
      <c r="K15" s="88">
        <f t="shared" si="2"/>
        <v>192859245.03485</v>
      </c>
      <c r="L15" s="82"/>
      <c r="M15" s="143"/>
      <c r="N15" s="89">
        <v>34</v>
      </c>
      <c r="O15" s="159"/>
      <c r="P15" s="87" t="s">
        <v>457</v>
      </c>
      <c r="Q15" s="87">
        <v>126510911.77569999</v>
      </c>
      <c r="R15" s="87">
        <f t="shared" si="3"/>
        <v>-11651464.66</v>
      </c>
      <c r="S15" s="87">
        <v>3795327.3533000001</v>
      </c>
      <c r="T15" s="87">
        <v>0</v>
      </c>
      <c r="U15" s="87">
        <f t="shared" si="4"/>
        <v>3795327.3533000001</v>
      </c>
      <c r="V15" s="87">
        <v>88614123.635700002</v>
      </c>
      <c r="W15" s="88">
        <f t="shared" si="5"/>
        <v>207268898.1047</v>
      </c>
    </row>
    <row r="16" spans="1:23" ht="24.9" customHeight="1" x14ac:dyDescent="0.25">
      <c r="A16" s="143"/>
      <c r="B16" s="146"/>
      <c r="C16" s="83">
        <v>10</v>
      </c>
      <c r="D16" s="87" t="s">
        <v>79</v>
      </c>
      <c r="E16" s="87">
        <v>115858462.5477</v>
      </c>
      <c r="F16" s="87">
        <v>0</v>
      </c>
      <c r="G16" s="87">
        <v>3475753.8764</v>
      </c>
      <c r="H16" s="87">
        <f t="shared" si="0"/>
        <v>1737876.9382</v>
      </c>
      <c r="I16" s="87">
        <f t="shared" si="1"/>
        <v>1737876.9382</v>
      </c>
      <c r="J16" s="87">
        <v>79662656.990099996</v>
      </c>
      <c r="K16" s="88">
        <f t="shared" si="2"/>
        <v>197258996.47600001</v>
      </c>
      <c r="L16" s="82"/>
      <c r="M16" s="143"/>
      <c r="N16" s="89">
        <v>35</v>
      </c>
      <c r="O16" s="159"/>
      <c r="P16" s="87" t="s">
        <v>458</v>
      </c>
      <c r="Q16" s="87">
        <v>104383696.08440001</v>
      </c>
      <c r="R16" s="87">
        <f t="shared" si="3"/>
        <v>-11651464.66</v>
      </c>
      <c r="S16" s="87">
        <v>3131510.8824999998</v>
      </c>
      <c r="T16" s="87">
        <v>0</v>
      </c>
      <c r="U16" s="87">
        <f t="shared" si="4"/>
        <v>3131510.8824999998</v>
      </c>
      <c r="V16" s="87">
        <v>75253644.393600002</v>
      </c>
      <c r="W16" s="88">
        <f t="shared" si="5"/>
        <v>171117386.70050001</v>
      </c>
    </row>
    <row r="17" spans="1:23" ht="24.9" customHeight="1" x14ac:dyDescent="0.25">
      <c r="A17" s="143"/>
      <c r="B17" s="146"/>
      <c r="C17" s="83">
        <v>11</v>
      </c>
      <c r="D17" s="87" t="s">
        <v>80</v>
      </c>
      <c r="E17" s="87">
        <v>126700496.15010001</v>
      </c>
      <c r="F17" s="87">
        <v>0</v>
      </c>
      <c r="G17" s="87">
        <v>3801014.8845000002</v>
      </c>
      <c r="H17" s="87">
        <f t="shared" si="0"/>
        <v>1900507.4422500001</v>
      </c>
      <c r="I17" s="87">
        <f t="shared" si="1"/>
        <v>1900507.4422500001</v>
      </c>
      <c r="J17" s="87">
        <v>89430595.592500001</v>
      </c>
      <c r="K17" s="88">
        <f t="shared" si="2"/>
        <v>218031599.18485001</v>
      </c>
      <c r="L17" s="82"/>
      <c r="M17" s="143"/>
      <c r="N17" s="89">
        <v>36</v>
      </c>
      <c r="O17" s="159"/>
      <c r="P17" s="87" t="s">
        <v>459</v>
      </c>
      <c r="Q17" s="87">
        <v>132116649.2168</v>
      </c>
      <c r="R17" s="87">
        <f t="shared" si="3"/>
        <v>-11651464.66</v>
      </c>
      <c r="S17" s="87">
        <v>3963499.4764999999</v>
      </c>
      <c r="T17" s="87">
        <v>0</v>
      </c>
      <c r="U17" s="87">
        <f t="shared" si="4"/>
        <v>3963499.4764999999</v>
      </c>
      <c r="V17" s="87">
        <v>92588304.636099994</v>
      </c>
      <c r="W17" s="88">
        <f t="shared" si="5"/>
        <v>217016988.66940001</v>
      </c>
    </row>
    <row r="18" spans="1:23" ht="24.9" customHeight="1" x14ac:dyDescent="0.25">
      <c r="A18" s="143"/>
      <c r="B18" s="146"/>
      <c r="C18" s="83">
        <v>12</v>
      </c>
      <c r="D18" s="87" t="s">
        <v>81</v>
      </c>
      <c r="E18" s="87">
        <v>121990054.4348</v>
      </c>
      <c r="F18" s="87">
        <v>0</v>
      </c>
      <c r="G18" s="87">
        <v>3659701.6329999999</v>
      </c>
      <c r="H18" s="87">
        <f t="shared" si="0"/>
        <v>1829850.8165</v>
      </c>
      <c r="I18" s="87">
        <f t="shared" si="1"/>
        <v>1829850.8165</v>
      </c>
      <c r="J18" s="87">
        <v>85518820.227500007</v>
      </c>
      <c r="K18" s="88">
        <f t="shared" si="2"/>
        <v>209338725.4788</v>
      </c>
      <c r="L18" s="82"/>
      <c r="M18" s="143"/>
      <c r="N18" s="89">
        <v>37</v>
      </c>
      <c r="O18" s="159"/>
      <c r="P18" s="87" t="s">
        <v>460</v>
      </c>
      <c r="Q18" s="87">
        <v>116019597.9128</v>
      </c>
      <c r="R18" s="87">
        <f t="shared" si="3"/>
        <v>-11651464.66</v>
      </c>
      <c r="S18" s="87">
        <v>3480587.9374000002</v>
      </c>
      <c r="T18" s="87">
        <v>0</v>
      </c>
      <c r="U18" s="87">
        <f t="shared" si="4"/>
        <v>3480587.9374000002</v>
      </c>
      <c r="V18" s="87">
        <v>84781006.971000001</v>
      </c>
      <c r="W18" s="88">
        <f t="shared" si="5"/>
        <v>192629728.16119999</v>
      </c>
    </row>
    <row r="19" spans="1:23" ht="24.9" customHeight="1" x14ac:dyDescent="0.25">
      <c r="A19" s="143"/>
      <c r="B19" s="146"/>
      <c r="C19" s="83">
        <v>13</v>
      </c>
      <c r="D19" s="87" t="s">
        <v>82</v>
      </c>
      <c r="E19" s="87">
        <v>93154296.377100006</v>
      </c>
      <c r="F19" s="87">
        <v>0</v>
      </c>
      <c r="G19" s="87">
        <v>2794628.8912999998</v>
      </c>
      <c r="H19" s="87">
        <f t="shared" si="0"/>
        <v>1397314.4456499999</v>
      </c>
      <c r="I19" s="87">
        <f t="shared" si="1"/>
        <v>1397314.4456499999</v>
      </c>
      <c r="J19" s="87">
        <v>64510354.021399997</v>
      </c>
      <c r="K19" s="88">
        <f t="shared" si="2"/>
        <v>159061964.84415001</v>
      </c>
      <c r="L19" s="82"/>
      <c r="M19" s="143"/>
      <c r="N19" s="89">
        <v>38</v>
      </c>
      <c r="O19" s="159"/>
      <c r="P19" s="87" t="s">
        <v>461</v>
      </c>
      <c r="Q19" s="87">
        <v>120643400.3189</v>
      </c>
      <c r="R19" s="87">
        <f t="shared" si="3"/>
        <v>-11651464.66</v>
      </c>
      <c r="S19" s="87">
        <v>3619302.0096</v>
      </c>
      <c r="T19" s="87">
        <v>0</v>
      </c>
      <c r="U19" s="87">
        <f t="shared" si="4"/>
        <v>3619302.0096</v>
      </c>
      <c r="V19" s="87">
        <v>87636639.786799997</v>
      </c>
      <c r="W19" s="88">
        <f t="shared" si="5"/>
        <v>200247877.4553</v>
      </c>
    </row>
    <row r="20" spans="1:23" ht="24.9" customHeight="1" x14ac:dyDescent="0.25">
      <c r="A20" s="143"/>
      <c r="B20" s="146"/>
      <c r="C20" s="83">
        <v>14</v>
      </c>
      <c r="D20" s="87" t="s">
        <v>83</v>
      </c>
      <c r="E20" s="87">
        <v>88018086.096599996</v>
      </c>
      <c r="F20" s="87">
        <v>0</v>
      </c>
      <c r="G20" s="87">
        <v>2640542.5828999998</v>
      </c>
      <c r="H20" s="87">
        <f t="shared" si="0"/>
        <v>1320271.2914499999</v>
      </c>
      <c r="I20" s="87">
        <f t="shared" si="1"/>
        <v>1320271.2914499999</v>
      </c>
      <c r="J20" s="87">
        <v>60868287.533299997</v>
      </c>
      <c r="K20" s="88">
        <f t="shared" si="2"/>
        <v>150206644.92135</v>
      </c>
      <c r="L20" s="82"/>
      <c r="M20" s="143"/>
      <c r="N20" s="89">
        <v>39</v>
      </c>
      <c r="O20" s="159"/>
      <c r="P20" s="87" t="s">
        <v>462</v>
      </c>
      <c r="Q20" s="87">
        <v>94976941.757400006</v>
      </c>
      <c r="R20" s="87">
        <f t="shared" si="3"/>
        <v>-11651464.66</v>
      </c>
      <c r="S20" s="87">
        <v>2849308.2527000001</v>
      </c>
      <c r="T20" s="87">
        <v>0</v>
      </c>
      <c r="U20" s="87">
        <f t="shared" si="4"/>
        <v>2849308.2527000001</v>
      </c>
      <c r="V20" s="87">
        <v>68679893.012999997</v>
      </c>
      <c r="W20" s="88">
        <f t="shared" si="5"/>
        <v>154854678.36309999</v>
      </c>
    </row>
    <row r="21" spans="1:23" ht="24.9" customHeight="1" x14ac:dyDescent="0.25">
      <c r="A21" s="143"/>
      <c r="B21" s="146"/>
      <c r="C21" s="83">
        <v>15</v>
      </c>
      <c r="D21" s="87" t="s">
        <v>84</v>
      </c>
      <c r="E21" s="87">
        <v>91652609.388799995</v>
      </c>
      <c r="F21" s="87">
        <v>0</v>
      </c>
      <c r="G21" s="87">
        <v>2749578.2817000002</v>
      </c>
      <c r="H21" s="87">
        <f t="shared" si="0"/>
        <v>1374789.1408500001</v>
      </c>
      <c r="I21" s="87">
        <f t="shared" si="1"/>
        <v>1374789.1408500001</v>
      </c>
      <c r="J21" s="87">
        <v>65420678.979900002</v>
      </c>
      <c r="K21" s="88">
        <f t="shared" si="2"/>
        <v>158448077.50955001</v>
      </c>
      <c r="L21" s="82"/>
      <c r="M21" s="143"/>
      <c r="N21" s="89">
        <v>40</v>
      </c>
      <c r="O21" s="159"/>
      <c r="P21" s="87" t="s">
        <v>463</v>
      </c>
      <c r="Q21" s="87">
        <v>104715451.2017</v>
      </c>
      <c r="R21" s="87">
        <f t="shared" si="3"/>
        <v>-11651464.66</v>
      </c>
      <c r="S21" s="87">
        <v>3141463.5359999998</v>
      </c>
      <c r="T21" s="87">
        <v>0</v>
      </c>
      <c r="U21" s="87">
        <f t="shared" si="4"/>
        <v>3141463.5359999998</v>
      </c>
      <c r="V21" s="87">
        <v>77871461.138899997</v>
      </c>
      <c r="W21" s="88">
        <f t="shared" si="5"/>
        <v>174076911.2166</v>
      </c>
    </row>
    <row r="22" spans="1:23" ht="24.9" customHeight="1" x14ac:dyDescent="0.25">
      <c r="A22" s="143"/>
      <c r="B22" s="146"/>
      <c r="C22" s="83">
        <v>16</v>
      </c>
      <c r="D22" s="87" t="s">
        <v>85</v>
      </c>
      <c r="E22" s="87">
        <v>136624484.78389999</v>
      </c>
      <c r="F22" s="87">
        <v>0</v>
      </c>
      <c r="G22" s="87">
        <v>4098734.5435000001</v>
      </c>
      <c r="H22" s="87">
        <f t="shared" si="0"/>
        <v>2049367.2717500001</v>
      </c>
      <c r="I22" s="87">
        <f t="shared" si="1"/>
        <v>2049367.2717500001</v>
      </c>
      <c r="J22" s="87">
        <v>85676444.289700001</v>
      </c>
      <c r="K22" s="88">
        <f t="shared" si="2"/>
        <v>224350296.34535</v>
      </c>
      <c r="L22" s="82"/>
      <c r="M22" s="143"/>
      <c r="N22" s="89">
        <v>41</v>
      </c>
      <c r="O22" s="159"/>
      <c r="P22" s="87" t="s">
        <v>464</v>
      </c>
      <c r="Q22" s="87">
        <v>129117870.2102</v>
      </c>
      <c r="R22" s="87">
        <f t="shared" si="3"/>
        <v>-11651464.66</v>
      </c>
      <c r="S22" s="87">
        <v>3873536.1063000001</v>
      </c>
      <c r="T22" s="87">
        <v>0</v>
      </c>
      <c r="U22" s="87">
        <f t="shared" si="4"/>
        <v>3873536.1063000001</v>
      </c>
      <c r="V22" s="87">
        <v>89227446.834900007</v>
      </c>
      <c r="W22" s="88">
        <f t="shared" si="5"/>
        <v>210567388.4914</v>
      </c>
    </row>
    <row r="23" spans="1:23" ht="24.9" customHeight="1" x14ac:dyDescent="0.25">
      <c r="A23" s="143"/>
      <c r="B23" s="147"/>
      <c r="C23" s="83">
        <v>17</v>
      </c>
      <c r="D23" s="87" t="s">
        <v>86</v>
      </c>
      <c r="E23" s="87">
        <v>118051569.5536</v>
      </c>
      <c r="F23" s="87">
        <v>0</v>
      </c>
      <c r="G23" s="87">
        <v>3541547.0866</v>
      </c>
      <c r="H23" s="87">
        <f t="shared" si="0"/>
        <v>1770773.5433</v>
      </c>
      <c r="I23" s="87">
        <f t="shared" si="1"/>
        <v>1770773.5433</v>
      </c>
      <c r="J23" s="87">
        <v>73089518.932699993</v>
      </c>
      <c r="K23" s="88">
        <f t="shared" si="2"/>
        <v>192911862.02959999</v>
      </c>
      <c r="L23" s="82"/>
      <c r="M23" s="143"/>
      <c r="N23" s="89">
        <v>42</v>
      </c>
      <c r="O23" s="159"/>
      <c r="P23" s="87" t="s">
        <v>465</v>
      </c>
      <c r="Q23" s="87">
        <v>150960958.21799999</v>
      </c>
      <c r="R23" s="87">
        <f t="shared" si="3"/>
        <v>-11651464.66</v>
      </c>
      <c r="S23" s="87">
        <v>4528828.7465000004</v>
      </c>
      <c r="T23" s="87">
        <v>0</v>
      </c>
      <c r="U23" s="87">
        <f t="shared" si="4"/>
        <v>4528828.7465000004</v>
      </c>
      <c r="V23" s="87">
        <v>110374064.0917</v>
      </c>
      <c r="W23" s="88">
        <f t="shared" si="5"/>
        <v>254212386.3962</v>
      </c>
    </row>
    <row r="24" spans="1:23" ht="24.9" customHeight="1" x14ac:dyDescent="0.25">
      <c r="A24" s="83"/>
      <c r="B24" s="141" t="s">
        <v>892</v>
      </c>
      <c r="C24" s="142"/>
      <c r="D24" s="90"/>
      <c r="E24" s="90">
        <f>SUM(E7:E23)</f>
        <v>1942003382.7069998</v>
      </c>
      <c r="F24" s="90">
        <f t="shared" ref="F24:J24" si="6">SUM(F7:F23)</f>
        <v>0</v>
      </c>
      <c r="G24" s="90">
        <f t="shared" si="6"/>
        <v>58260101.4811</v>
      </c>
      <c r="H24" s="90">
        <f t="shared" si="6"/>
        <v>29130050.74055</v>
      </c>
      <c r="I24" s="90">
        <f t="shared" si="6"/>
        <v>29130050.74055</v>
      </c>
      <c r="J24" s="90">
        <f t="shared" si="6"/>
        <v>1315861323.3862998</v>
      </c>
      <c r="K24" s="113">
        <f t="shared" si="2"/>
        <v>3286994756.8338499</v>
      </c>
      <c r="L24" s="82"/>
      <c r="M24" s="143"/>
      <c r="N24" s="89">
        <v>43</v>
      </c>
      <c r="O24" s="159"/>
      <c r="P24" s="87" t="s">
        <v>466</v>
      </c>
      <c r="Q24" s="87">
        <v>98517418.971900001</v>
      </c>
      <c r="R24" s="87">
        <f t="shared" si="3"/>
        <v>-11651464.66</v>
      </c>
      <c r="S24" s="87">
        <v>2955522.5691999998</v>
      </c>
      <c r="T24" s="87">
        <v>0</v>
      </c>
      <c r="U24" s="87">
        <f t="shared" si="4"/>
        <v>2955522.5691999998</v>
      </c>
      <c r="V24" s="87">
        <v>73441274.339699998</v>
      </c>
      <c r="W24" s="88">
        <f t="shared" si="5"/>
        <v>163262751.22079998</v>
      </c>
    </row>
    <row r="25" spans="1:23" ht="24.9" customHeight="1" x14ac:dyDescent="0.25">
      <c r="A25" s="143">
        <v>2</v>
      </c>
      <c r="B25" s="145" t="s">
        <v>893</v>
      </c>
      <c r="C25" s="83">
        <v>1</v>
      </c>
      <c r="D25" s="87" t="s">
        <v>87</v>
      </c>
      <c r="E25" s="87">
        <v>121065736.6647</v>
      </c>
      <c r="F25" s="87">
        <v>0</v>
      </c>
      <c r="G25" s="87">
        <v>3631972.0998999998</v>
      </c>
      <c r="H25" s="87">
        <v>0</v>
      </c>
      <c r="I25" s="87">
        <f t="shared" si="1"/>
        <v>3631972.0998999998</v>
      </c>
      <c r="J25" s="87">
        <v>75560508.292099997</v>
      </c>
      <c r="K25" s="88">
        <f t="shared" si="2"/>
        <v>200258217.05669999</v>
      </c>
      <c r="L25" s="82"/>
      <c r="M25" s="143"/>
      <c r="N25" s="89">
        <v>44</v>
      </c>
      <c r="O25" s="160"/>
      <c r="P25" s="87" t="s">
        <v>467</v>
      </c>
      <c r="Q25" s="87">
        <v>115842770.7278</v>
      </c>
      <c r="R25" s="87">
        <f t="shared" si="3"/>
        <v>-11651464.66</v>
      </c>
      <c r="S25" s="87">
        <v>3475283.1217999998</v>
      </c>
      <c r="T25" s="87">
        <v>0</v>
      </c>
      <c r="U25" s="87">
        <f t="shared" si="4"/>
        <v>3475283.1217999998</v>
      </c>
      <c r="V25" s="87">
        <v>82089438.111000001</v>
      </c>
      <c r="W25" s="88">
        <f t="shared" si="5"/>
        <v>189756027.30059999</v>
      </c>
    </row>
    <row r="26" spans="1:23" ht="24.9" customHeight="1" x14ac:dyDescent="0.25">
      <c r="A26" s="143"/>
      <c r="B26" s="146"/>
      <c r="C26" s="83">
        <v>2</v>
      </c>
      <c r="D26" s="87" t="s">
        <v>88</v>
      </c>
      <c r="E26" s="87">
        <v>147899641.07230002</v>
      </c>
      <c r="F26" s="87">
        <v>0</v>
      </c>
      <c r="G26" s="87">
        <v>4436989.2322000004</v>
      </c>
      <c r="H26" s="87">
        <v>0</v>
      </c>
      <c r="I26" s="87">
        <f t="shared" si="1"/>
        <v>4436989.2322000004</v>
      </c>
      <c r="J26" s="87">
        <v>79705959.796000004</v>
      </c>
      <c r="K26" s="88">
        <f t="shared" si="2"/>
        <v>232042590.10050002</v>
      </c>
      <c r="L26" s="82"/>
      <c r="M26" s="91"/>
      <c r="N26" s="142"/>
      <c r="O26" s="144"/>
      <c r="P26" s="90"/>
      <c r="Q26" s="90">
        <f>SUM(Q7:Q25)+3070244254.28</f>
        <v>5347118572.8223</v>
      </c>
      <c r="R26" s="90">
        <f>-221377828.54-291286616.5</f>
        <v>-512664445.03999996</v>
      </c>
      <c r="S26" s="90">
        <f>SUM(S7:S25)+92107327.63</f>
        <v>160413557.18619999</v>
      </c>
      <c r="T26" s="90">
        <f t="shared" ref="T26" si="7">SUM(T7:T25)</f>
        <v>0</v>
      </c>
      <c r="U26" s="90">
        <f>SUM(U7:U25)+92107327.63</f>
        <v>160413557.18619999</v>
      </c>
      <c r="V26" s="90">
        <f>SUM(V7:V25)+2184363402.94</f>
        <v>3801354933.7319999</v>
      </c>
      <c r="W26" s="90">
        <f>SUM(W7:W25)+5055428368.35</f>
        <v>8796222618.7005005</v>
      </c>
    </row>
    <row r="27" spans="1:23" ht="24.9" customHeight="1" x14ac:dyDescent="0.25">
      <c r="A27" s="143"/>
      <c r="B27" s="146"/>
      <c r="C27" s="83">
        <v>3</v>
      </c>
      <c r="D27" s="87" t="s">
        <v>89</v>
      </c>
      <c r="E27" s="87">
        <v>125936586.74339999</v>
      </c>
      <c r="F27" s="87">
        <v>0</v>
      </c>
      <c r="G27" s="87">
        <v>3778097.6022999999</v>
      </c>
      <c r="H27" s="87">
        <v>0</v>
      </c>
      <c r="I27" s="87">
        <f t="shared" si="1"/>
        <v>3778097.6022999999</v>
      </c>
      <c r="J27" s="87">
        <v>73082069.243900001</v>
      </c>
      <c r="K27" s="88">
        <f t="shared" si="2"/>
        <v>202796753.5896</v>
      </c>
      <c r="L27" s="82"/>
      <c r="M27" s="145">
        <v>20</v>
      </c>
      <c r="N27" s="89">
        <v>1</v>
      </c>
      <c r="O27" s="145" t="s">
        <v>50</v>
      </c>
      <c r="P27" s="87" t="s">
        <v>468</v>
      </c>
      <c r="Q27" s="87">
        <v>117713206.8864</v>
      </c>
      <c r="R27" s="87">
        <v>0</v>
      </c>
      <c r="S27" s="87">
        <v>3531396.2066000002</v>
      </c>
      <c r="T27" s="87">
        <v>0</v>
      </c>
      <c r="U27" s="87">
        <f t="shared" si="4"/>
        <v>3531396.2066000002</v>
      </c>
      <c r="V27" s="87">
        <v>70238684.310000002</v>
      </c>
      <c r="W27" s="88">
        <f>Q27+R27+U27+V27</f>
        <v>191483287.403</v>
      </c>
    </row>
    <row r="28" spans="1:23" ht="24.9" customHeight="1" x14ac:dyDescent="0.25">
      <c r="A28" s="143"/>
      <c r="B28" s="146"/>
      <c r="C28" s="83">
        <v>4</v>
      </c>
      <c r="D28" s="87" t="s">
        <v>90</v>
      </c>
      <c r="E28" s="87">
        <v>110259296.26120001</v>
      </c>
      <c r="F28" s="87">
        <v>0</v>
      </c>
      <c r="G28" s="87">
        <v>3307778.8878000001</v>
      </c>
      <c r="H28" s="87">
        <v>0</v>
      </c>
      <c r="I28" s="87">
        <f t="shared" si="1"/>
        <v>3307778.8878000001</v>
      </c>
      <c r="J28" s="87">
        <v>67854715.616500005</v>
      </c>
      <c r="K28" s="88">
        <f t="shared" si="2"/>
        <v>181421790.76550001</v>
      </c>
      <c r="L28" s="82"/>
      <c r="M28" s="146"/>
      <c r="N28" s="89">
        <v>2</v>
      </c>
      <c r="O28" s="146"/>
      <c r="P28" s="87" t="s">
        <v>469</v>
      </c>
      <c r="Q28" s="87">
        <v>121296558.5564</v>
      </c>
      <c r="R28" s="87">
        <v>0</v>
      </c>
      <c r="S28" s="87">
        <v>3638896.7566999998</v>
      </c>
      <c r="T28" s="87">
        <v>0</v>
      </c>
      <c r="U28" s="87">
        <f t="shared" si="4"/>
        <v>3638896.7566999998</v>
      </c>
      <c r="V28" s="87">
        <v>75636541.786799997</v>
      </c>
      <c r="W28" s="88">
        <f t="shared" ref="W28:W60" si="8">Q28+R28+U28+V28</f>
        <v>200571997.09990001</v>
      </c>
    </row>
    <row r="29" spans="1:23" ht="24.9" customHeight="1" x14ac:dyDescent="0.25">
      <c r="A29" s="143"/>
      <c r="B29" s="146"/>
      <c r="C29" s="83">
        <v>5</v>
      </c>
      <c r="D29" s="87" t="s">
        <v>91</v>
      </c>
      <c r="E29" s="87">
        <v>109105524.7633</v>
      </c>
      <c r="F29" s="87">
        <v>0</v>
      </c>
      <c r="G29" s="87">
        <v>3273165.7429</v>
      </c>
      <c r="H29" s="87">
        <v>0</v>
      </c>
      <c r="I29" s="87">
        <f t="shared" si="1"/>
        <v>3273165.7429</v>
      </c>
      <c r="J29" s="87">
        <v>70374553.980700001</v>
      </c>
      <c r="K29" s="88">
        <f t="shared" si="2"/>
        <v>182753244.4869</v>
      </c>
      <c r="L29" s="82"/>
      <c r="M29" s="146"/>
      <c r="N29" s="89">
        <v>3</v>
      </c>
      <c r="O29" s="146"/>
      <c r="P29" s="87" t="s">
        <v>470</v>
      </c>
      <c r="Q29" s="87">
        <v>131959196.50999999</v>
      </c>
      <c r="R29" s="87">
        <v>0</v>
      </c>
      <c r="S29" s="87">
        <v>3958775.8953</v>
      </c>
      <c r="T29" s="87">
        <v>0</v>
      </c>
      <c r="U29" s="87">
        <f t="shared" si="4"/>
        <v>3958775.8953</v>
      </c>
      <c r="V29" s="87">
        <v>79378273.294699997</v>
      </c>
      <c r="W29" s="88">
        <f t="shared" si="8"/>
        <v>215296245.69999999</v>
      </c>
    </row>
    <row r="30" spans="1:23" ht="24.9" customHeight="1" x14ac:dyDescent="0.25">
      <c r="A30" s="143"/>
      <c r="B30" s="146"/>
      <c r="C30" s="83">
        <v>6</v>
      </c>
      <c r="D30" s="87" t="s">
        <v>92</v>
      </c>
      <c r="E30" s="87">
        <v>116649528.1734</v>
      </c>
      <c r="F30" s="87">
        <v>0</v>
      </c>
      <c r="G30" s="87">
        <v>3499485.8451999999</v>
      </c>
      <c r="H30" s="87">
        <v>0</v>
      </c>
      <c r="I30" s="87">
        <f t="shared" si="1"/>
        <v>3499485.8451999999</v>
      </c>
      <c r="J30" s="87">
        <v>75182394.539800003</v>
      </c>
      <c r="K30" s="88">
        <f t="shared" si="2"/>
        <v>195331408.55840001</v>
      </c>
      <c r="L30" s="82"/>
      <c r="M30" s="146"/>
      <c r="N30" s="89">
        <v>4</v>
      </c>
      <c r="O30" s="146"/>
      <c r="P30" s="87" t="s">
        <v>471</v>
      </c>
      <c r="Q30" s="87">
        <v>123724870.46540001</v>
      </c>
      <c r="R30" s="87">
        <v>0</v>
      </c>
      <c r="S30" s="87">
        <v>3711746.1140000001</v>
      </c>
      <c r="T30" s="87">
        <v>0</v>
      </c>
      <c r="U30" s="87">
        <f t="shared" si="4"/>
        <v>3711746.1140000001</v>
      </c>
      <c r="V30" s="87">
        <v>77606842.564500004</v>
      </c>
      <c r="W30" s="88">
        <f t="shared" si="8"/>
        <v>205043459.14390001</v>
      </c>
    </row>
    <row r="31" spans="1:23" ht="24.9" customHeight="1" x14ac:dyDescent="0.25">
      <c r="A31" s="143"/>
      <c r="B31" s="146"/>
      <c r="C31" s="83">
        <v>7</v>
      </c>
      <c r="D31" s="87" t="s">
        <v>93</v>
      </c>
      <c r="E31" s="87">
        <v>127059304.1348</v>
      </c>
      <c r="F31" s="87">
        <v>0</v>
      </c>
      <c r="G31" s="87">
        <v>3811779.1239999998</v>
      </c>
      <c r="H31" s="87">
        <v>0</v>
      </c>
      <c r="I31" s="87">
        <f t="shared" si="1"/>
        <v>3811779.1239999998</v>
      </c>
      <c r="J31" s="87">
        <v>73854703.144199997</v>
      </c>
      <c r="K31" s="88">
        <f t="shared" si="2"/>
        <v>204725786.403</v>
      </c>
      <c r="L31" s="82"/>
      <c r="M31" s="146"/>
      <c r="N31" s="89">
        <v>5</v>
      </c>
      <c r="O31" s="146"/>
      <c r="P31" s="87" t="s">
        <v>472</v>
      </c>
      <c r="Q31" s="87">
        <v>115709750.2471</v>
      </c>
      <c r="R31" s="87">
        <v>0</v>
      </c>
      <c r="S31" s="87">
        <v>3471292.5074</v>
      </c>
      <c r="T31" s="87">
        <v>0</v>
      </c>
      <c r="U31" s="87">
        <f t="shared" si="4"/>
        <v>3471292.5074</v>
      </c>
      <c r="V31" s="87">
        <v>70696376.747500002</v>
      </c>
      <c r="W31" s="88">
        <f t="shared" si="8"/>
        <v>189877419.502</v>
      </c>
    </row>
    <row r="32" spans="1:23" ht="24.9" customHeight="1" x14ac:dyDescent="0.25">
      <c r="A32" s="143"/>
      <c r="B32" s="146"/>
      <c r="C32" s="83">
        <v>8</v>
      </c>
      <c r="D32" s="87" t="s">
        <v>94</v>
      </c>
      <c r="E32" s="87">
        <v>132914631.3251</v>
      </c>
      <c r="F32" s="87">
        <v>0</v>
      </c>
      <c r="G32" s="87">
        <v>3987438.9397999998</v>
      </c>
      <c r="H32" s="87">
        <v>0</v>
      </c>
      <c r="I32" s="87">
        <f t="shared" si="1"/>
        <v>3987438.9397999998</v>
      </c>
      <c r="J32" s="87">
        <v>73754578.131899998</v>
      </c>
      <c r="K32" s="88">
        <f t="shared" si="2"/>
        <v>210656648.39679998</v>
      </c>
      <c r="L32" s="82"/>
      <c r="M32" s="146"/>
      <c r="N32" s="89">
        <v>6</v>
      </c>
      <c r="O32" s="146"/>
      <c r="P32" s="87" t="s">
        <v>473</v>
      </c>
      <c r="Q32" s="87">
        <v>108233132.64139999</v>
      </c>
      <c r="R32" s="87">
        <v>0</v>
      </c>
      <c r="S32" s="87">
        <v>3246993.9791999999</v>
      </c>
      <c r="T32" s="87">
        <v>0</v>
      </c>
      <c r="U32" s="87">
        <f t="shared" si="4"/>
        <v>3246993.9791999999</v>
      </c>
      <c r="V32" s="87">
        <v>68435820.765799999</v>
      </c>
      <c r="W32" s="88">
        <f t="shared" si="8"/>
        <v>179915947.38639998</v>
      </c>
    </row>
    <row r="33" spans="1:23" ht="24.9" customHeight="1" x14ac:dyDescent="0.25">
      <c r="A33" s="143"/>
      <c r="B33" s="146"/>
      <c r="C33" s="83">
        <v>9</v>
      </c>
      <c r="D33" s="87" t="s">
        <v>797</v>
      </c>
      <c r="E33" s="87">
        <v>115562658.80849999</v>
      </c>
      <c r="F33" s="87">
        <v>0</v>
      </c>
      <c r="G33" s="87">
        <v>3466879.7642999999</v>
      </c>
      <c r="H33" s="87">
        <v>0</v>
      </c>
      <c r="I33" s="87">
        <f t="shared" si="1"/>
        <v>3466879.7642999999</v>
      </c>
      <c r="J33" s="87">
        <v>78319849.365700006</v>
      </c>
      <c r="K33" s="88">
        <f t="shared" si="2"/>
        <v>197349387.93849999</v>
      </c>
      <c r="L33" s="82"/>
      <c r="M33" s="146"/>
      <c r="N33" s="89">
        <v>7</v>
      </c>
      <c r="O33" s="146"/>
      <c r="P33" s="87" t="s">
        <v>474</v>
      </c>
      <c r="Q33" s="87">
        <v>108587329.0768</v>
      </c>
      <c r="R33" s="87">
        <v>0</v>
      </c>
      <c r="S33" s="87">
        <v>3257619.8722999999</v>
      </c>
      <c r="T33" s="87">
        <v>0</v>
      </c>
      <c r="U33" s="87">
        <f t="shared" si="4"/>
        <v>3257619.8722999999</v>
      </c>
      <c r="V33" s="87">
        <v>64767841.372599997</v>
      </c>
      <c r="W33" s="88">
        <f t="shared" si="8"/>
        <v>176612790.32170001</v>
      </c>
    </row>
    <row r="34" spans="1:23" ht="24.9" customHeight="1" x14ac:dyDescent="0.25">
      <c r="A34" s="143"/>
      <c r="B34" s="146"/>
      <c r="C34" s="83">
        <v>10</v>
      </c>
      <c r="D34" s="87" t="s">
        <v>95</v>
      </c>
      <c r="E34" s="87">
        <v>103471163.4205</v>
      </c>
      <c r="F34" s="87">
        <v>0</v>
      </c>
      <c r="G34" s="87">
        <v>3104134.9026000001</v>
      </c>
      <c r="H34" s="87">
        <v>0</v>
      </c>
      <c r="I34" s="87">
        <f t="shared" si="1"/>
        <v>3104134.9026000001</v>
      </c>
      <c r="J34" s="87">
        <v>65218652.506099999</v>
      </c>
      <c r="K34" s="88">
        <f t="shared" si="2"/>
        <v>171793950.8292</v>
      </c>
      <c r="L34" s="82"/>
      <c r="M34" s="146"/>
      <c r="N34" s="89">
        <v>8</v>
      </c>
      <c r="O34" s="146"/>
      <c r="P34" s="87" t="s">
        <v>475</v>
      </c>
      <c r="Q34" s="87">
        <v>116264437.8424</v>
      </c>
      <c r="R34" s="87">
        <v>0</v>
      </c>
      <c r="S34" s="87">
        <v>3487933.1353000002</v>
      </c>
      <c r="T34" s="87">
        <v>0</v>
      </c>
      <c r="U34" s="87">
        <f t="shared" si="4"/>
        <v>3487933.1353000002</v>
      </c>
      <c r="V34" s="87">
        <v>69681786.845100001</v>
      </c>
      <c r="W34" s="88">
        <f t="shared" si="8"/>
        <v>189434157.82279998</v>
      </c>
    </row>
    <row r="35" spans="1:23" ht="24.9" customHeight="1" x14ac:dyDescent="0.25">
      <c r="A35" s="143"/>
      <c r="B35" s="146"/>
      <c r="C35" s="83">
        <v>11</v>
      </c>
      <c r="D35" s="87" t="s">
        <v>96</v>
      </c>
      <c r="E35" s="87">
        <v>105149838.1232</v>
      </c>
      <c r="F35" s="87">
        <v>0</v>
      </c>
      <c r="G35" s="87">
        <v>3154495.1436999999</v>
      </c>
      <c r="H35" s="87">
        <v>0</v>
      </c>
      <c r="I35" s="87">
        <f t="shared" si="1"/>
        <v>3154495.1436999999</v>
      </c>
      <c r="J35" s="87">
        <v>68595610.041199997</v>
      </c>
      <c r="K35" s="88">
        <f t="shared" si="2"/>
        <v>176899943.30809999</v>
      </c>
      <c r="L35" s="82"/>
      <c r="M35" s="146"/>
      <c r="N35" s="89">
        <v>9</v>
      </c>
      <c r="O35" s="146"/>
      <c r="P35" s="87" t="s">
        <v>476</v>
      </c>
      <c r="Q35" s="87">
        <v>109050514.93080001</v>
      </c>
      <c r="R35" s="87">
        <v>0</v>
      </c>
      <c r="S35" s="87">
        <v>3271515.4479</v>
      </c>
      <c r="T35" s="87">
        <v>0</v>
      </c>
      <c r="U35" s="87">
        <f t="shared" si="4"/>
        <v>3271515.4479</v>
      </c>
      <c r="V35" s="87">
        <v>66609650.939999998</v>
      </c>
      <c r="W35" s="88">
        <f t="shared" si="8"/>
        <v>178931681.31870002</v>
      </c>
    </row>
    <row r="36" spans="1:23" ht="24.9" customHeight="1" x14ac:dyDescent="0.25">
      <c r="A36" s="143"/>
      <c r="B36" s="146"/>
      <c r="C36" s="83">
        <v>12</v>
      </c>
      <c r="D36" s="87" t="s">
        <v>97</v>
      </c>
      <c r="E36" s="87">
        <v>102948460.7043</v>
      </c>
      <c r="F36" s="87">
        <v>0</v>
      </c>
      <c r="G36" s="87">
        <v>3088453.8210999998</v>
      </c>
      <c r="H36" s="87">
        <v>0</v>
      </c>
      <c r="I36" s="87">
        <f t="shared" si="1"/>
        <v>3088453.8210999998</v>
      </c>
      <c r="J36" s="87">
        <v>64975163.196000002</v>
      </c>
      <c r="K36" s="88">
        <f t="shared" si="2"/>
        <v>171012077.72139999</v>
      </c>
      <c r="L36" s="82"/>
      <c r="M36" s="146"/>
      <c r="N36" s="89">
        <v>10</v>
      </c>
      <c r="O36" s="146"/>
      <c r="P36" s="87" t="s">
        <v>477</v>
      </c>
      <c r="Q36" s="87">
        <v>131481502.42710002</v>
      </c>
      <c r="R36" s="87">
        <v>0</v>
      </c>
      <c r="S36" s="87">
        <v>3944445.0728000002</v>
      </c>
      <c r="T36" s="87">
        <v>0</v>
      </c>
      <c r="U36" s="87">
        <f t="shared" si="4"/>
        <v>3944445.0728000002</v>
      </c>
      <c r="V36" s="87">
        <v>81025506.077199996</v>
      </c>
      <c r="W36" s="88">
        <f t="shared" si="8"/>
        <v>216451453.57710001</v>
      </c>
    </row>
    <row r="37" spans="1:23" ht="24.9" customHeight="1" x14ac:dyDescent="0.25">
      <c r="A37" s="143"/>
      <c r="B37" s="146"/>
      <c r="C37" s="83">
        <v>13</v>
      </c>
      <c r="D37" s="87" t="s">
        <v>98</v>
      </c>
      <c r="E37" s="87">
        <v>119370953.4535</v>
      </c>
      <c r="F37" s="87">
        <v>0</v>
      </c>
      <c r="G37" s="87">
        <v>3581128.6036</v>
      </c>
      <c r="H37" s="87">
        <v>0</v>
      </c>
      <c r="I37" s="87">
        <f t="shared" si="1"/>
        <v>3581128.6036</v>
      </c>
      <c r="J37" s="87">
        <v>71401870.339499995</v>
      </c>
      <c r="K37" s="88">
        <f t="shared" si="2"/>
        <v>194353952.39660001</v>
      </c>
      <c r="L37" s="82"/>
      <c r="M37" s="146"/>
      <c r="N37" s="89">
        <v>11</v>
      </c>
      <c r="O37" s="146"/>
      <c r="P37" s="87" t="s">
        <v>478</v>
      </c>
      <c r="Q37" s="87">
        <v>108513933.1662</v>
      </c>
      <c r="R37" s="87">
        <v>0</v>
      </c>
      <c r="S37" s="87">
        <v>3255417.9950000001</v>
      </c>
      <c r="T37" s="87">
        <v>0</v>
      </c>
      <c r="U37" s="87">
        <f t="shared" si="4"/>
        <v>3255417.9950000001</v>
      </c>
      <c r="V37" s="87">
        <v>65738731.997000001</v>
      </c>
      <c r="W37" s="88">
        <f t="shared" si="8"/>
        <v>177508083.1582</v>
      </c>
    </row>
    <row r="38" spans="1:23" ht="24.9" customHeight="1" x14ac:dyDescent="0.25">
      <c r="A38" s="143"/>
      <c r="B38" s="146"/>
      <c r="C38" s="83">
        <v>14</v>
      </c>
      <c r="D38" s="87" t="s">
        <v>99</v>
      </c>
      <c r="E38" s="87">
        <v>115723069.8351</v>
      </c>
      <c r="F38" s="87">
        <v>0</v>
      </c>
      <c r="G38" s="87">
        <v>3471692.0951</v>
      </c>
      <c r="H38" s="87">
        <v>0</v>
      </c>
      <c r="I38" s="87">
        <f t="shared" si="1"/>
        <v>3471692.0951</v>
      </c>
      <c r="J38" s="87">
        <v>71735058.167500004</v>
      </c>
      <c r="K38" s="88">
        <f t="shared" si="2"/>
        <v>190929820.0977</v>
      </c>
      <c r="L38" s="82"/>
      <c r="M38" s="146"/>
      <c r="N38" s="89">
        <v>12</v>
      </c>
      <c r="O38" s="146"/>
      <c r="P38" s="87" t="s">
        <v>479</v>
      </c>
      <c r="Q38" s="87">
        <v>120523380.111</v>
      </c>
      <c r="R38" s="87">
        <v>0</v>
      </c>
      <c r="S38" s="87">
        <v>3615701.4032999999</v>
      </c>
      <c r="T38" s="87">
        <v>0</v>
      </c>
      <c r="U38" s="87">
        <f t="shared" si="4"/>
        <v>3615701.4032999999</v>
      </c>
      <c r="V38" s="87">
        <v>73351299.546299994</v>
      </c>
      <c r="W38" s="88">
        <f t="shared" si="8"/>
        <v>197490381.06059998</v>
      </c>
    </row>
    <row r="39" spans="1:23" ht="24.9" customHeight="1" x14ac:dyDescent="0.25">
      <c r="A39" s="143"/>
      <c r="B39" s="146"/>
      <c r="C39" s="83">
        <v>15</v>
      </c>
      <c r="D39" s="87" t="s">
        <v>100</v>
      </c>
      <c r="E39" s="87">
        <v>110427652.64919999</v>
      </c>
      <c r="F39" s="87">
        <v>0</v>
      </c>
      <c r="G39" s="87">
        <v>3312829.5795</v>
      </c>
      <c r="H39" s="87">
        <v>0</v>
      </c>
      <c r="I39" s="87">
        <f t="shared" si="1"/>
        <v>3312829.5795</v>
      </c>
      <c r="J39" s="87">
        <v>71086468.884299994</v>
      </c>
      <c r="K39" s="88">
        <f t="shared" si="2"/>
        <v>184826951.11299998</v>
      </c>
      <c r="L39" s="82"/>
      <c r="M39" s="146"/>
      <c r="N39" s="89">
        <v>13</v>
      </c>
      <c r="O39" s="146"/>
      <c r="P39" s="87" t="s">
        <v>480</v>
      </c>
      <c r="Q39" s="87">
        <v>131343161.2774</v>
      </c>
      <c r="R39" s="87">
        <v>0</v>
      </c>
      <c r="S39" s="87">
        <v>3940294.8382999999</v>
      </c>
      <c r="T39" s="87">
        <v>0</v>
      </c>
      <c r="U39" s="87">
        <f t="shared" si="4"/>
        <v>3940294.8382999999</v>
      </c>
      <c r="V39" s="87">
        <v>77393712.752700001</v>
      </c>
      <c r="W39" s="88">
        <f t="shared" si="8"/>
        <v>212677168.86840001</v>
      </c>
    </row>
    <row r="40" spans="1:23" ht="24.9" customHeight="1" x14ac:dyDescent="0.25">
      <c r="A40" s="143"/>
      <c r="B40" s="146"/>
      <c r="C40" s="83">
        <v>16</v>
      </c>
      <c r="D40" s="87" t="s">
        <v>101</v>
      </c>
      <c r="E40" s="87">
        <v>102877159.36499999</v>
      </c>
      <c r="F40" s="87">
        <v>0</v>
      </c>
      <c r="G40" s="87">
        <v>3086314.7809000001</v>
      </c>
      <c r="H40" s="87">
        <v>0</v>
      </c>
      <c r="I40" s="87">
        <f t="shared" si="1"/>
        <v>3086314.7809000001</v>
      </c>
      <c r="J40" s="87">
        <v>67692491.6303</v>
      </c>
      <c r="K40" s="88">
        <f t="shared" si="2"/>
        <v>173655965.7762</v>
      </c>
      <c r="L40" s="82"/>
      <c r="M40" s="146"/>
      <c r="N40" s="89">
        <v>14</v>
      </c>
      <c r="O40" s="146"/>
      <c r="P40" s="87" t="s">
        <v>481</v>
      </c>
      <c r="Q40" s="87">
        <v>131036053.87200001</v>
      </c>
      <c r="R40" s="87">
        <v>0</v>
      </c>
      <c r="S40" s="87">
        <v>3931081.6162</v>
      </c>
      <c r="T40" s="87">
        <v>0</v>
      </c>
      <c r="U40" s="87">
        <f t="shared" si="4"/>
        <v>3931081.6162</v>
      </c>
      <c r="V40" s="87">
        <v>81922491.256099999</v>
      </c>
      <c r="W40" s="88">
        <f t="shared" si="8"/>
        <v>216889626.74430001</v>
      </c>
    </row>
    <row r="41" spans="1:23" ht="24.9" customHeight="1" x14ac:dyDescent="0.25">
      <c r="A41" s="143"/>
      <c r="B41" s="146"/>
      <c r="C41" s="83">
        <v>17</v>
      </c>
      <c r="D41" s="87" t="s">
        <v>102</v>
      </c>
      <c r="E41" s="87">
        <v>97770030.044300005</v>
      </c>
      <c r="F41" s="87">
        <v>0</v>
      </c>
      <c r="G41" s="87">
        <v>2933100.9013</v>
      </c>
      <c r="H41" s="87">
        <v>0</v>
      </c>
      <c r="I41" s="87">
        <f t="shared" si="1"/>
        <v>2933100.9013</v>
      </c>
      <c r="J41" s="87">
        <v>61833108.446099997</v>
      </c>
      <c r="K41" s="88">
        <f t="shared" si="2"/>
        <v>162536239.3917</v>
      </c>
      <c r="L41" s="82"/>
      <c r="M41" s="146"/>
      <c r="N41" s="89">
        <v>15</v>
      </c>
      <c r="O41" s="146"/>
      <c r="P41" s="87" t="s">
        <v>482</v>
      </c>
      <c r="Q41" s="87">
        <v>114427940.61849999</v>
      </c>
      <c r="R41" s="87">
        <v>0</v>
      </c>
      <c r="S41" s="87">
        <v>3432838.2185999998</v>
      </c>
      <c r="T41" s="87">
        <v>0</v>
      </c>
      <c r="U41" s="87">
        <f t="shared" si="4"/>
        <v>3432838.2185999998</v>
      </c>
      <c r="V41" s="87">
        <v>73363872.671900004</v>
      </c>
      <c r="W41" s="88">
        <f t="shared" si="8"/>
        <v>191224651.509</v>
      </c>
    </row>
    <row r="42" spans="1:23" ht="24.9" customHeight="1" x14ac:dyDescent="0.25">
      <c r="A42" s="143"/>
      <c r="B42" s="146"/>
      <c r="C42" s="83">
        <v>18</v>
      </c>
      <c r="D42" s="87" t="s">
        <v>103</v>
      </c>
      <c r="E42" s="87">
        <v>110757348.4719</v>
      </c>
      <c r="F42" s="87">
        <v>0</v>
      </c>
      <c r="G42" s="87">
        <v>3322720.4542</v>
      </c>
      <c r="H42" s="87">
        <v>0</v>
      </c>
      <c r="I42" s="87">
        <f t="shared" si="1"/>
        <v>3322720.4542</v>
      </c>
      <c r="J42" s="87">
        <v>70779347.292199999</v>
      </c>
      <c r="K42" s="88">
        <f t="shared" si="2"/>
        <v>184859416.21829998</v>
      </c>
      <c r="L42" s="82"/>
      <c r="M42" s="146"/>
      <c r="N42" s="89">
        <v>16</v>
      </c>
      <c r="O42" s="146"/>
      <c r="P42" s="87" t="s">
        <v>483</v>
      </c>
      <c r="Q42" s="87">
        <v>128911691.7797</v>
      </c>
      <c r="R42" s="87">
        <v>0</v>
      </c>
      <c r="S42" s="87">
        <v>3867350.7533999998</v>
      </c>
      <c r="T42" s="87">
        <v>0</v>
      </c>
      <c r="U42" s="87">
        <f t="shared" si="4"/>
        <v>3867350.7533999998</v>
      </c>
      <c r="V42" s="87">
        <v>73363106.017900005</v>
      </c>
      <c r="W42" s="88">
        <f t="shared" si="8"/>
        <v>206142148.551</v>
      </c>
    </row>
    <row r="43" spans="1:23" ht="24.9" customHeight="1" x14ac:dyDescent="0.25">
      <c r="A43" s="143"/>
      <c r="B43" s="146"/>
      <c r="C43" s="83">
        <v>19</v>
      </c>
      <c r="D43" s="87" t="s">
        <v>104</v>
      </c>
      <c r="E43" s="87">
        <v>139412257.91300002</v>
      </c>
      <c r="F43" s="87">
        <v>0</v>
      </c>
      <c r="G43" s="87">
        <v>4182367.7374</v>
      </c>
      <c r="H43" s="87">
        <v>0</v>
      </c>
      <c r="I43" s="87">
        <f t="shared" si="1"/>
        <v>4182367.7374</v>
      </c>
      <c r="J43" s="87">
        <v>77468863.426699996</v>
      </c>
      <c r="K43" s="88">
        <f t="shared" si="2"/>
        <v>221063489.07710001</v>
      </c>
      <c r="L43" s="82"/>
      <c r="M43" s="146"/>
      <c r="N43" s="89">
        <v>17</v>
      </c>
      <c r="O43" s="146"/>
      <c r="P43" s="87" t="s">
        <v>484</v>
      </c>
      <c r="Q43" s="87">
        <v>133073757.43260001</v>
      </c>
      <c r="R43" s="87">
        <v>0</v>
      </c>
      <c r="S43" s="87">
        <v>3992212.7230000002</v>
      </c>
      <c r="T43" s="87">
        <v>0</v>
      </c>
      <c r="U43" s="87">
        <f t="shared" si="4"/>
        <v>3992212.7230000002</v>
      </c>
      <c r="V43" s="87">
        <v>78443875.400700003</v>
      </c>
      <c r="W43" s="88">
        <f t="shared" si="8"/>
        <v>215509845.55630001</v>
      </c>
    </row>
    <row r="44" spans="1:23" ht="24.9" customHeight="1" x14ac:dyDescent="0.25">
      <c r="A44" s="143"/>
      <c r="B44" s="146"/>
      <c r="C44" s="83">
        <v>20</v>
      </c>
      <c r="D44" s="87" t="s">
        <v>105</v>
      </c>
      <c r="E44" s="87">
        <v>119445754.582</v>
      </c>
      <c r="F44" s="87">
        <v>0</v>
      </c>
      <c r="G44" s="87">
        <v>3583372.6375000002</v>
      </c>
      <c r="H44" s="87">
        <v>0</v>
      </c>
      <c r="I44" s="87">
        <f t="shared" si="1"/>
        <v>3583372.6375000002</v>
      </c>
      <c r="J44" s="87">
        <v>55901813.116800003</v>
      </c>
      <c r="K44" s="88">
        <f t="shared" si="2"/>
        <v>178930940.33630002</v>
      </c>
      <c r="L44" s="82"/>
      <c r="M44" s="146"/>
      <c r="N44" s="89">
        <v>18</v>
      </c>
      <c r="O44" s="146"/>
      <c r="P44" s="87" t="s">
        <v>485</v>
      </c>
      <c r="Q44" s="87">
        <v>127388172.3872</v>
      </c>
      <c r="R44" s="87">
        <v>0</v>
      </c>
      <c r="S44" s="87">
        <v>3821645.1716</v>
      </c>
      <c r="T44" s="87">
        <v>0</v>
      </c>
      <c r="U44" s="87">
        <f t="shared" si="4"/>
        <v>3821645.1716</v>
      </c>
      <c r="V44" s="87">
        <v>75609862.227599993</v>
      </c>
      <c r="W44" s="88">
        <f t="shared" si="8"/>
        <v>206819679.78639999</v>
      </c>
    </row>
    <row r="45" spans="1:23" ht="24.9" customHeight="1" x14ac:dyDescent="0.25">
      <c r="A45" s="143"/>
      <c r="B45" s="146"/>
      <c r="C45" s="92">
        <v>21</v>
      </c>
      <c r="D45" s="87" t="s">
        <v>798</v>
      </c>
      <c r="E45" s="87">
        <v>115751947.8776</v>
      </c>
      <c r="F45" s="87">
        <v>0</v>
      </c>
      <c r="G45" s="87">
        <v>3472558.4363000002</v>
      </c>
      <c r="H45" s="87">
        <v>0</v>
      </c>
      <c r="I45" s="87">
        <f t="shared" si="1"/>
        <v>3472558.4363000002</v>
      </c>
      <c r="J45" s="87">
        <v>77761725.254299998</v>
      </c>
      <c r="K45" s="88">
        <f t="shared" si="2"/>
        <v>196986231.56819999</v>
      </c>
      <c r="L45" s="82"/>
      <c r="M45" s="146"/>
      <c r="N45" s="89">
        <v>19</v>
      </c>
      <c r="O45" s="146"/>
      <c r="P45" s="87" t="s">
        <v>486</v>
      </c>
      <c r="Q45" s="87">
        <v>139695660.91069999</v>
      </c>
      <c r="R45" s="87">
        <v>0</v>
      </c>
      <c r="S45" s="87">
        <v>4190869.8273</v>
      </c>
      <c r="T45" s="87">
        <v>0</v>
      </c>
      <c r="U45" s="87">
        <f t="shared" si="4"/>
        <v>4190869.8273</v>
      </c>
      <c r="V45" s="87">
        <v>85014866.826800004</v>
      </c>
      <c r="W45" s="88">
        <f t="shared" si="8"/>
        <v>228901397.56480002</v>
      </c>
    </row>
    <row r="46" spans="1:23" ht="24.9" customHeight="1" x14ac:dyDescent="0.25">
      <c r="A46" s="83"/>
      <c r="B46" s="139" t="s">
        <v>894</v>
      </c>
      <c r="C46" s="139"/>
      <c r="D46" s="90"/>
      <c r="E46" s="90">
        <f>SUM(E25:E45)</f>
        <v>2449558544.3863001</v>
      </c>
      <c r="F46" s="90">
        <f t="shared" ref="F46:J46" si="9">SUM(F25:F45)</f>
        <v>0</v>
      </c>
      <c r="G46" s="90">
        <f t="shared" si="9"/>
        <v>73486756.331599995</v>
      </c>
      <c r="H46" s="90">
        <f t="shared" si="9"/>
        <v>0</v>
      </c>
      <c r="I46" s="90">
        <f t="shared" si="1"/>
        <v>73486756.331599995</v>
      </c>
      <c r="J46" s="90">
        <f t="shared" si="9"/>
        <v>1492139504.4117999</v>
      </c>
      <c r="K46" s="113">
        <f t="shared" si="2"/>
        <v>4015184805.1297002</v>
      </c>
      <c r="L46" s="82"/>
      <c r="M46" s="146"/>
      <c r="N46" s="89">
        <v>20</v>
      </c>
      <c r="O46" s="146"/>
      <c r="P46" s="87" t="s">
        <v>487</v>
      </c>
      <c r="Q46" s="87">
        <v>111242796.82350001</v>
      </c>
      <c r="R46" s="87">
        <v>-1E-4</v>
      </c>
      <c r="S46" s="87">
        <v>3337283.9046999998</v>
      </c>
      <c r="T46" s="87">
        <v>0</v>
      </c>
      <c r="U46" s="87">
        <f t="shared" si="4"/>
        <v>3337283.9046999998</v>
      </c>
      <c r="V46" s="87">
        <v>70555005.750100002</v>
      </c>
      <c r="W46" s="88">
        <f t="shared" si="8"/>
        <v>185135086.47820002</v>
      </c>
    </row>
    <row r="47" spans="1:23" ht="24.9" customHeight="1" x14ac:dyDescent="0.25">
      <c r="A47" s="143">
        <v>3</v>
      </c>
      <c r="B47" s="145" t="s">
        <v>895</v>
      </c>
      <c r="C47" s="93">
        <v>1</v>
      </c>
      <c r="D47" s="87" t="s">
        <v>106</v>
      </c>
      <c r="E47" s="87">
        <v>111149234.00830001</v>
      </c>
      <c r="F47" s="87">
        <v>0</v>
      </c>
      <c r="G47" s="87">
        <v>3334477.0202000001</v>
      </c>
      <c r="H47" s="87">
        <f>G47/2</f>
        <v>1667238.5101000001</v>
      </c>
      <c r="I47" s="87">
        <f>G47-H47</f>
        <v>1667238.5101000001</v>
      </c>
      <c r="J47" s="87">
        <v>73758297.246199995</v>
      </c>
      <c r="K47" s="88">
        <f t="shared" si="2"/>
        <v>186574769.76460001</v>
      </c>
      <c r="L47" s="82"/>
      <c r="M47" s="146"/>
      <c r="N47" s="89">
        <v>21</v>
      </c>
      <c r="O47" s="146"/>
      <c r="P47" s="87" t="s">
        <v>50</v>
      </c>
      <c r="Q47" s="87">
        <v>153210731.3522</v>
      </c>
      <c r="R47" s="87">
        <v>0</v>
      </c>
      <c r="S47" s="87">
        <v>4596321.9406000003</v>
      </c>
      <c r="T47" s="87">
        <v>0</v>
      </c>
      <c r="U47" s="87">
        <f t="shared" si="4"/>
        <v>4596321.9406000003</v>
      </c>
      <c r="V47" s="87">
        <v>96165082.589599997</v>
      </c>
      <c r="W47" s="88">
        <f t="shared" si="8"/>
        <v>253972135.88240001</v>
      </c>
    </row>
    <row r="48" spans="1:23" ht="24.9" customHeight="1" x14ac:dyDescent="0.25">
      <c r="A48" s="143"/>
      <c r="B48" s="146"/>
      <c r="C48" s="83">
        <v>2</v>
      </c>
      <c r="D48" s="87" t="s">
        <v>107</v>
      </c>
      <c r="E48" s="87">
        <v>86785152.9164</v>
      </c>
      <c r="F48" s="87">
        <v>0</v>
      </c>
      <c r="G48" s="87">
        <v>2603554.5874999999</v>
      </c>
      <c r="H48" s="87">
        <f t="shared" ref="H48:H77" si="10">G48/2</f>
        <v>1301777.29375</v>
      </c>
      <c r="I48" s="87">
        <f t="shared" ref="I48:I111" si="11">G48-H48</f>
        <v>1301777.29375</v>
      </c>
      <c r="J48" s="87">
        <v>61714622.912900001</v>
      </c>
      <c r="K48" s="88">
        <f t="shared" si="2"/>
        <v>149801553.12305</v>
      </c>
      <c r="L48" s="82"/>
      <c r="M48" s="146"/>
      <c r="N48" s="89">
        <v>22</v>
      </c>
      <c r="O48" s="146"/>
      <c r="P48" s="87" t="s">
        <v>488</v>
      </c>
      <c r="Q48" s="87">
        <v>107805655.8884</v>
      </c>
      <c r="R48" s="87">
        <v>0</v>
      </c>
      <c r="S48" s="87">
        <v>3234169.6765999999</v>
      </c>
      <c r="T48" s="87">
        <v>0</v>
      </c>
      <c r="U48" s="87">
        <f t="shared" si="4"/>
        <v>3234169.6765999999</v>
      </c>
      <c r="V48" s="87">
        <v>65364298.183799997</v>
      </c>
      <c r="W48" s="88">
        <f t="shared" si="8"/>
        <v>176404123.74879998</v>
      </c>
    </row>
    <row r="49" spans="1:23" ht="24.9" customHeight="1" x14ac:dyDescent="0.25">
      <c r="A49" s="143"/>
      <c r="B49" s="146"/>
      <c r="C49" s="83">
        <v>3</v>
      </c>
      <c r="D49" s="87" t="s">
        <v>108</v>
      </c>
      <c r="E49" s="87">
        <v>114580987.7712</v>
      </c>
      <c r="F49" s="87">
        <v>0</v>
      </c>
      <c r="G49" s="87">
        <v>3437429.6331000002</v>
      </c>
      <c r="H49" s="87">
        <f t="shared" si="10"/>
        <v>1718714.8165500001</v>
      </c>
      <c r="I49" s="87">
        <f t="shared" si="11"/>
        <v>1718714.8165500001</v>
      </c>
      <c r="J49" s="87">
        <v>78889819.123600006</v>
      </c>
      <c r="K49" s="88">
        <f t="shared" si="2"/>
        <v>195189521.71135002</v>
      </c>
      <c r="L49" s="82"/>
      <c r="M49" s="146"/>
      <c r="N49" s="89">
        <v>23</v>
      </c>
      <c r="O49" s="146"/>
      <c r="P49" s="87" t="s">
        <v>489</v>
      </c>
      <c r="Q49" s="87">
        <v>101847766.83750001</v>
      </c>
      <c r="R49" s="87">
        <v>0</v>
      </c>
      <c r="S49" s="87">
        <v>3055433.0051000002</v>
      </c>
      <c r="T49" s="87">
        <v>0</v>
      </c>
      <c r="U49" s="87">
        <f t="shared" si="4"/>
        <v>3055433.0051000002</v>
      </c>
      <c r="V49" s="87">
        <v>62556197.916000001</v>
      </c>
      <c r="W49" s="88">
        <f t="shared" si="8"/>
        <v>167459397.7586</v>
      </c>
    </row>
    <row r="50" spans="1:23" ht="24.9" customHeight="1" x14ac:dyDescent="0.25">
      <c r="A50" s="143"/>
      <c r="B50" s="146"/>
      <c r="C50" s="83">
        <v>4</v>
      </c>
      <c r="D50" s="87" t="s">
        <v>109</v>
      </c>
      <c r="E50" s="87">
        <v>87839341.600299999</v>
      </c>
      <c r="F50" s="87">
        <v>0</v>
      </c>
      <c r="G50" s="87">
        <v>2635180.2480000001</v>
      </c>
      <c r="H50" s="87">
        <f t="shared" si="10"/>
        <v>1317590.1240000001</v>
      </c>
      <c r="I50" s="87">
        <f t="shared" si="11"/>
        <v>1317590.1240000001</v>
      </c>
      <c r="J50" s="87">
        <v>63869227.311899997</v>
      </c>
      <c r="K50" s="88">
        <f t="shared" si="2"/>
        <v>153026159.03619999</v>
      </c>
      <c r="L50" s="82"/>
      <c r="M50" s="146"/>
      <c r="N50" s="89">
        <v>24</v>
      </c>
      <c r="O50" s="146"/>
      <c r="P50" s="87" t="s">
        <v>490</v>
      </c>
      <c r="Q50" s="87">
        <v>123896281.77330001</v>
      </c>
      <c r="R50" s="87">
        <v>0</v>
      </c>
      <c r="S50" s="87">
        <v>3716888.4531999999</v>
      </c>
      <c r="T50" s="87">
        <v>0</v>
      </c>
      <c r="U50" s="87">
        <f t="shared" si="4"/>
        <v>3716888.4531999999</v>
      </c>
      <c r="V50" s="87">
        <v>78182293.056199998</v>
      </c>
      <c r="W50" s="88">
        <f t="shared" si="8"/>
        <v>205795463.2827</v>
      </c>
    </row>
    <row r="51" spans="1:23" ht="24.9" customHeight="1" x14ac:dyDescent="0.25">
      <c r="A51" s="143"/>
      <c r="B51" s="146"/>
      <c r="C51" s="83">
        <v>5</v>
      </c>
      <c r="D51" s="87" t="s">
        <v>110</v>
      </c>
      <c r="E51" s="87">
        <v>118041651.4285</v>
      </c>
      <c r="F51" s="87">
        <v>0</v>
      </c>
      <c r="G51" s="87">
        <v>3541249.5428999998</v>
      </c>
      <c r="H51" s="87">
        <f t="shared" si="10"/>
        <v>1770624.7714499999</v>
      </c>
      <c r="I51" s="87">
        <f t="shared" si="11"/>
        <v>1770624.7714499999</v>
      </c>
      <c r="J51" s="87">
        <v>81973454.838799998</v>
      </c>
      <c r="K51" s="88">
        <f t="shared" si="2"/>
        <v>201785731.03874999</v>
      </c>
      <c r="L51" s="82"/>
      <c r="M51" s="146"/>
      <c r="N51" s="89">
        <v>25</v>
      </c>
      <c r="O51" s="146"/>
      <c r="P51" s="87" t="s">
        <v>491</v>
      </c>
      <c r="Q51" s="87">
        <v>123291678.19400001</v>
      </c>
      <c r="R51" s="87">
        <v>0</v>
      </c>
      <c r="S51" s="87">
        <v>3698750.3457999998</v>
      </c>
      <c r="T51" s="87">
        <v>0</v>
      </c>
      <c r="U51" s="87">
        <f t="shared" si="4"/>
        <v>3698750.3457999998</v>
      </c>
      <c r="V51" s="87">
        <v>75382779.313099995</v>
      </c>
      <c r="W51" s="88">
        <f t="shared" si="8"/>
        <v>202373207.8529</v>
      </c>
    </row>
    <row r="52" spans="1:23" ht="24.9" customHeight="1" x14ac:dyDescent="0.25">
      <c r="A52" s="143"/>
      <c r="B52" s="146"/>
      <c r="C52" s="83">
        <v>6</v>
      </c>
      <c r="D52" s="87" t="s">
        <v>111</v>
      </c>
      <c r="E52" s="87">
        <v>102886596.2544</v>
      </c>
      <c r="F52" s="87">
        <v>0</v>
      </c>
      <c r="G52" s="87">
        <v>3086597.8876</v>
      </c>
      <c r="H52" s="87">
        <f t="shared" si="10"/>
        <v>1543298.9438</v>
      </c>
      <c r="I52" s="87">
        <f t="shared" si="11"/>
        <v>1543298.9438</v>
      </c>
      <c r="J52" s="87">
        <v>68595342.554700002</v>
      </c>
      <c r="K52" s="88">
        <f t="shared" si="2"/>
        <v>173025237.7529</v>
      </c>
      <c r="L52" s="82"/>
      <c r="M52" s="146"/>
      <c r="N52" s="89">
        <v>26</v>
      </c>
      <c r="O52" s="146"/>
      <c r="P52" s="87" t="s">
        <v>492</v>
      </c>
      <c r="Q52" s="87">
        <v>116951017.0133</v>
      </c>
      <c r="R52" s="87">
        <v>0</v>
      </c>
      <c r="S52" s="87">
        <v>3508530.5104</v>
      </c>
      <c r="T52" s="87">
        <v>0</v>
      </c>
      <c r="U52" s="87">
        <f t="shared" si="4"/>
        <v>3508530.5104</v>
      </c>
      <c r="V52" s="87">
        <v>74469847.731000006</v>
      </c>
      <c r="W52" s="88">
        <f t="shared" si="8"/>
        <v>194929395.25470001</v>
      </c>
    </row>
    <row r="53" spans="1:23" ht="24.9" customHeight="1" x14ac:dyDescent="0.25">
      <c r="A53" s="143"/>
      <c r="B53" s="146"/>
      <c r="C53" s="83">
        <v>7</v>
      </c>
      <c r="D53" s="87" t="s">
        <v>112</v>
      </c>
      <c r="E53" s="87">
        <v>116691319.39229999</v>
      </c>
      <c r="F53" s="87">
        <v>0</v>
      </c>
      <c r="G53" s="87">
        <v>3500739.5817999998</v>
      </c>
      <c r="H53" s="87">
        <f t="shared" si="10"/>
        <v>1750369.7908999999</v>
      </c>
      <c r="I53" s="87">
        <f t="shared" si="11"/>
        <v>1750369.7908999999</v>
      </c>
      <c r="J53" s="87">
        <v>78387967.415800005</v>
      </c>
      <c r="K53" s="88">
        <f t="shared" si="2"/>
        <v>196829656.59900001</v>
      </c>
      <c r="L53" s="82"/>
      <c r="M53" s="146"/>
      <c r="N53" s="89">
        <v>27</v>
      </c>
      <c r="O53" s="146"/>
      <c r="P53" s="87" t="s">
        <v>493</v>
      </c>
      <c r="Q53" s="87">
        <v>119407254.2185</v>
      </c>
      <c r="R53" s="87">
        <v>0</v>
      </c>
      <c r="S53" s="87">
        <v>3582217.6266000001</v>
      </c>
      <c r="T53" s="87">
        <v>0</v>
      </c>
      <c r="U53" s="87">
        <f t="shared" si="4"/>
        <v>3582217.6266000001</v>
      </c>
      <c r="V53" s="87">
        <v>73882284.106099993</v>
      </c>
      <c r="W53" s="88">
        <f t="shared" si="8"/>
        <v>196871755.95120001</v>
      </c>
    </row>
    <row r="54" spans="1:23" ht="24.9" customHeight="1" x14ac:dyDescent="0.25">
      <c r="A54" s="143"/>
      <c r="B54" s="146"/>
      <c r="C54" s="83">
        <v>8</v>
      </c>
      <c r="D54" s="87" t="s">
        <v>113</v>
      </c>
      <c r="E54" s="87">
        <v>93498809.774900004</v>
      </c>
      <c r="F54" s="87">
        <v>0</v>
      </c>
      <c r="G54" s="87">
        <v>2804964.2932000002</v>
      </c>
      <c r="H54" s="87">
        <f t="shared" si="10"/>
        <v>1402482.1466000001</v>
      </c>
      <c r="I54" s="87">
        <f t="shared" si="11"/>
        <v>1402482.1466000001</v>
      </c>
      <c r="J54" s="87">
        <v>63989591.989799999</v>
      </c>
      <c r="K54" s="88">
        <f t="shared" si="2"/>
        <v>158890883.9113</v>
      </c>
      <c r="L54" s="82"/>
      <c r="M54" s="146"/>
      <c r="N54" s="89">
        <v>28</v>
      </c>
      <c r="O54" s="146"/>
      <c r="P54" s="87" t="s">
        <v>494</v>
      </c>
      <c r="Q54" s="87">
        <v>100578471.34369999</v>
      </c>
      <c r="R54" s="87">
        <v>0</v>
      </c>
      <c r="S54" s="87">
        <v>3017354.1403000001</v>
      </c>
      <c r="T54" s="87">
        <v>0</v>
      </c>
      <c r="U54" s="87">
        <f t="shared" si="4"/>
        <v>3017354.1403000001</v>
      </c>
      <c r="V54" s="87">
        <v>65018383.899499997</v>
      </c>
      <c r="W54" s="88">
        <f t="shared" si="8"/>
        <v>168614209.38349998</v>
      </c>
    </row>
    <row r="55" spans="1:23" ht="24.9" customHeight="1" x14ac:dyDescent="0.25">
      <c r="A55" s="143"/>
      <c r="B55" s="146"/>
      <c r="C55" s="83">
        <v>9</v>
      </c>
      <c r="D55" s="87" t="s">
        <v>114</v>
      </c>
      <c r="E55" s="87">
        <v>108508603.8714</v>
      </c>
      <c r="F55" s="87">
        <v>0</v>
      </c>
      <c r="G55" s="87">
        <v>3255258.1161000002</v>
      </c>
      <c r="H55" s="87">
        <f t="shared" si="10"/>
        <v>1627629.0580500001</v>
      </c>
      <c r="I55" s="87">
        <f t="shared" si="11"/>
        <v>1627629.0580500001</v>
      </c>
      <c r="J55" s="87">
        <v>73453322.285300002</v>
      </c>
      <c r="K55" s="88">
        <f t="shared" si="2"/>
        <v>183589555.21474999</v>
      </c>
      <c r="L55" s="82"/>
      <c r="M55" s="146"/>
      <c r="N55" s="89">
        <v>29</v>
      </c>
      <c r="O55" s="146"/>
      <c r="P55" s="87" t="s">
        <v>495</v>
      </c>
      <c r="Q55" s="87">
        <v>120348504.309</v>
      </c>
      <c r="R55" s="87">
        <v>0</v>
      </c>
      <c r="S55" s="87">
        <v>3610455.1293000001</v>
      </c>
      <c r="T55" s="87">
        <v>0</v>
      </c>
      <c r="U55" s="87">
        <f t="shared" si="4"/>
        <v>3610455.1293000001</v>
      </c>
      <c r="V55" s="87">
        <v>73664554.370399997</v>
      </c>
      <c r="W55" s="88">
        <f t="shared" si="8"/>
        <v>197623513.8087</v>
      </c>
    </row>
    <row r="56" spans="1:23" ht="24.9" customHeight="1" x14ac:dyDescent="0.25">
      <c r="A56" s="143"/>
      <c r="B56" s="146"/>
      <c r="C56" s="83">
        <v>10</v>
      </c>
      <c r="D56" s="87" t="s">
        <v>115</v>
      </c>
      <c r="E56" s="87">
        <v>118052337.6216</v>
      </c>
      <c r="F56" s="87">
        <v>0</v>
      </c>
      <c r="G56" s="87">
        <v>3541570.1285999999</v>
      </c>
      <c r="H56" s="87">
        <f t="shared" si="10"/>
        <v>1770785.0643</v>
      </c>
      <c r="I56" s="87">
        <f t="shared" si="11"/>
        <v>1770785.0643</v>
      </c>
      <c r="J56" s="87">
        <v>81509169.176899999</v>
      </c>
      <c r="K56" s="88">
        <f t="shared" si="2"/>
        <v>201332291.8628</v>
      </c>
      <c r="L56" s="82"/>
      <c r="M56" s="146"/>
      <c r="N56" s="89">
        <v>30</v>
      </c>
      <c r="O56" s="146"/>
      <c r="P56" s="87" t="s">
        <v>496</v>
      </c>
      <c r="Q56" s="87">
        <v>108561594.56040001</v>
      </c>
      <c r="R56" s="87">
        <v>0</v>
      </c>
      <c r="S56" s="87">
        <v>3256847.8368000002</v>
      </c>
      <c r="T56" s="87">
        <v>0</v>
      </c>
      <c r="U56" s="87">
        <f t="shared" si="4"/>
        <v>3256847.8368000002</v>
      </c>
      <c r="V56" s="87">
        <v>70909199.897599995</v>
      </c>
      <c r="W56" s="88">
        <f t="shared" si="8"/>
        <v>182727642.29479998</v>
      </c>
    </row>
    <row r="57" spans="1:23" ht="24.9" customHeight="1" x14ac:dyDescent="0.25">
      <c r="A57" s="143"/>
      <c r="B57" s="146"/>
      <c r="C57" s="83">
        <v>11</v>
      </c>
      <c r="D57" s="87" t="s">
        <v>116</v>
      </c>
      <c r="E57" s="87">
        <v>90856347.982500002</v>
      </c>
      <c r="F57" s="87">
        <v>0</v>
      </c>
      <c r="G57" s="87">
        <v>2725690.4394999999</v>
      </c>
      <c r="H57" s="87">
        <f t="shared" si="10"/>
        <v>1362845.2197499999</v>
      </c>
      <c r="I57" s="87">
        <f t="shared" si="11"/>
        <v>1362845.2197499999</v>
      </c>
      <c r="J57" s="87">
        <v>63615311.507399999</v>
      </c>
      <c r="K57" s="88">
        <f t="shared" si="2"/>
        <v>155834504.70965001</v>
      </c>
      <c r="L57" s="82"/>
      <c r="M57" s="146"/>
      <c r="N57" s="89">
        <v>31</v>
      </c>
      <c r="O57" s="146"/>
      <c r="P57" s="87" t="s">
        <v>497</v>
      </c>
      <c r="Q57" s="87">
        <v>112479328.6072</v>
      </c>
      <c r="R57" s="87">
        <v>0</v>
      </c>
      <c r="S57" s="87">
        <v>3374379.8582000001</v>
      </c>
      <c r="T57" s="87">
        <v>0</v>
      </c>
      <c r="U57" s="87">
        <f t="shared" si="4"/>
        <v>3374379.8582000001</v>
      </c>
      <c r="V57" s="87">
        <v>68196164.725700006</v>
      </c>
      <c r="W57" s="88">
        <f t="shared" si="8"/>
        <v>184049873.1911</v>
      </c>
    </row>
    <row r="58" spans="1:23" ht="24.9" customHeight="1" x14ac:dyDescent="0.25">
      <c r="A58" s="143"/>
      <c r="B58" s="146"/>
      <c r="C58" s="83">
        <v>12</v>
      </c>
      <c r="D58" s="87" t="s">
        <v>117</v>
      </c>
      <c r="E58" s="87">
        <v>107466733.3643</v>
      </c>
      <c r="F58" s="87">
        <v>0</v>
      </c>
      <c r="G58" s="87">
        <v>3224002.0008999999</v>
      </c>
      <c r="H58" s="87">
        <f t="shared" si="10"/>
        <v>1612001.0004499999</v>
      </c>
      <c r="I58" s="87">
        <f t="shared" si="11"/>
        <v>1612001.0004499999</v>
      </c>
      <c r="J58" s="87">
        <v>72656462.118699998</v>
      </c>
      <c r="K58" s="88">
        <f t="shared" si="2"/>
        <v>181735196.48345</v>
      </c>
      <c r="L58" s="82"/>
      <c r="M58" s="146"/>
      <c r="N58" s="89">
        <v>32</v>
      </c>
      <c r="O58" s="146"/>
      <c r="P58" s="87" t="s">
        <v>498</v>
      </c>
      <c r="Q58" s="87">
        <v>120688010.56720001</v>
      </c>
      <c r="R58" s="87">
        <v>0</v>
      </c>
      <c r="S58" s="87">
        <v>3620640.3169999998</v>
      </c>
      <c r="T58" s="87">
        <v>0</v>
      </c>
      <c r="U58" s="87">
        <f t="shared" si="4"/>
        <v>3620640.3169999998</v>
      </c>
      <c r="V58" s="87">
        <v>75514490.470200002</v>
      </c>
      <c r="W58" s="88">
        <f t="shared" si="8"/>
        <v>199823141.35440001</v>
      </c>
    </row>
    <row r="59" spans="1:23" ht="24.9" customHeight="1" x14ac:dyDescent="0.25">
      <c r="A59" s="143"/>
      <c r="B59" s="146"/>
      <c r="C59" s="83">
        <v>13</v>
      </c>
      <c r="D59" s="87" t="s">
        <v>118</v>
      </c>
      <c r="E59" s="87">
        <v>107497032.8699</v>
      </c>
      <c r="F59" s="87">
        <v>0</v>
      </c>
      <c r="G59" s="87">
        <v>3224910.9860999999</v>
      </c>
      <c r="H59" s="87">
        <f t="shared" si="10"/>
        <v>1612455.4930499999</v>
      </c>
      <c r="I59" s="87">
        <f t="shared" si="11"/>
        <v>1612455.4930499999</v>
      </c>
      <c r="J59" s="87">
        <v>72674708.483899996</v>
      </c>
      <c r="K59" s="88">
        <f t="shared" si="2"/>
        <v>181784196.84684998</v>
      </c>
      <c r="L59" s="82"/>
      <c r="M59" s="146"/>
      <c r="N59" s="89">
        <v>33</v>
      </c>
      <c r="O59" s="146"/>
      <c r="P59" s="87" t="s">
        <v>499</v>
      </c>
      <c r="Q59" s="87">
        <v>116969416.8686</v>
      </c>
      <c r="R59" s="87">
        <v>0</v>
      </c>
      <c r="S59" s="87">
        <v>3509082.5060999999</v>
      </c>
      <c r="T59" s="87">
        <v>0</v>
      </c>
      <c r="U59" s="87">
        <f t="shared" si="4"/>
        <v>3509082.5060999999</v>
      </c>
      <c r="V59" s="87">
        <v>68385834.924999997</v>
      </c>
      <c r="W59" s="88">
        <f t="shared" si="8"/>
        <v>188864334.29969999</v>
      </c>
    </row>
    <row r="60" spans="1:23" ht="24.9" customHeight="1" x14ac:dyDescent="0.25">
      <c r="A60" s="143"/>
      <c r="B60" s="146"/>
      <c r="C60" s="83">
        <v>14</v>
      </c>
      <c r="D60" s="87" t="s">
        <v>119</v>
      </c>
      <c r="E60" s="87">
        <v>110867198.06280001</v>
      </c>
      <c r="F60" s="87">
        <v>0</v>
      </c>
      <c r="G60" s="87">
        <v>3326015.9419</v>
      </c>
      <c r="H60" s="87">
        <f t="shared" si="10"/>
        <v>1663007.97095</v>
      </c>
      <c r="I60" s="87">
        <f t="shared" si="11"/>
        <v>1663007.97095</v>
      </c>
      <c r="J60" s="87">
        <v>74369627.144999996</v>
      </c>
      <c r="K60" s="88">
        <f t="shared" si="2"/>
        <v>186899833.17874998</v>
      </c>
      <c r="L60" s="82"/>
      <c r="M60" s="147"/>
      <c r="N60" s="89">
        <v>34</v>
      </c>
      <c r="O60" s="147"/>
      <c r="P60" s="87" t="s">
        <v>500</v>
      </c>
      <c r="Q60" s="87">
        <v>114639625.6073</v>
      </c>
      <c r="R60" s="87">
        <v>0</v>
      </c>
      <c r="S60" s="87">
        <v>3439188.7681999998</v>
      </c>
      <c r="T60" s="87">
        <v>0</v>
      </c>
      <c r="U60" s="87">
        <f t="shared" si="4"/>
        <v>3439188.7681999998</v>
      </c>
      <c r="V60" s="87">
        <v>71062377.366699994</v>
      </c>
      <c r="W60" s="88">
        <f t="shared" si="8"/>
        <v>189141191.74219999</v>
      </c>
    </row>
    <row r="61" spans="1:23" ht="24.9" customHeight="1" x14ac:dyDescent="0.25">
      <c r="A61" s="143"/>
      <c r="B61" s="146"/>
      <c r="C61" s="83">
        <v>15</v>
      </c>
      <c r="D61" s="87" t="s">
        <v>120</v>
      </c>
      <c r="E61" s="87">
        <v>101288050.29170001</v>
      </c>
      <c r="F61" s="87">
        <v>0</v>
      </c>
      <c r="G61" s="87">
        <v>3038641.5087000001</v>
      </c>
      <c r="H61" s="87">
        <f t="shared" si="10"/>
        <v>1519320.7543500001</v>
      </c>
      <c r="I61" s="87">
        <f t="shared" si="11"/>
        <v>1519320.7543500001</v>
      </c>
      <c r="J61" s="87">
        <v>67641318.318200007</v>
      </c>
      <c r="K61" s="88">
        <f t="shared" si="2"/>
        <v>170448689.36425</v>
      </c>
      <c r="L61" s="82"/>
      <c r="M61" s="83"/>
      <c r="N61" s="142" t="s">
        <v>896</v>
      </c>
      <c r="O61" s="144"/>
      <c r="P61" s="90"/>
      <c r="Q61" s="90">
        <f t="shared" ref="Q61:R61" si="12">SUM(Q27:Q60)</f>
        <v>4070852385.1032004</v>
      </c>
      <c r="R61" s="90">
        <f t="shared" si="12"/>
        <v>-1E-4</v>
      </c>
      <c r="S61" s="90">
        <f>SUM(S27:S60)</f>
        <v>122125571.55309997</v>
      </c>
      <c r="T61" s="90">
        <f t="shared" ref="T61:V61" si="13">SUM(T27:T60)</f>
        <v>0</v>
      </c>
      <c r="U61" s="90">
        <f t="shared" si="4"/>
        <v>122125571.55309997</v>
      </c>
      <c r="V61" s="90">
        <f t="shared" si="13"/>
        <v>2497587937.7022004</v>
      </c>
      <c r="W61" s="113">
        <f>Q61+R61+U61+V61</f>
        <v>6690565894.3584003</v>
      </c>
    </row>
    <row r="62" spans="1:23" ht="24.9" customHeight="1" x14ac:dyDescent="0.25">
      <c r="A62" s="143"/>
      <c r="B62" s="146"/>
      <c r="C62" s="83">
        <v>16</v>
      </c>
      <c r="D62" s="87" t="s">
        <v>121</v>
      </c>
      <c r="E62" s="87">
        <v>103420201.81390001</v>
      </c>
      <c r="F62" s="87">
        <v>0</v>
      </c>
      <c r="G62" s="87">
        <v>3102606.0543999998</v>
      </c>
      <c r="H62" s="87">
        <f t="shared" si="10"/>
        <v>1551303.0271999999</v>
      </c>
      <c r="I62" s="87">
        <f t="shared" si="11"/>
        <v>1551303.0271999999</v>
      </c>
      <c r="J62" s="87">
        <v>71909587.792799994</v>
      </c>
      <c r="K62" s="88">
        <f t="shared" si="2"/>
        <v>176881092.63389999</v>
      </c>
      <c r="L62" s="82"/>
      <c r="M62" s="145">
        <v>21</v>
      </c>
      <c r="N62" s="89">
        <v>1</v>
      </c>
      <c r="O62" s="145" t="s">
        <v>51</v>
      </c>
      <c r="P62" s="87" t="s">
        <v>501</v>
      </c>
      <c r="Q62" s="87">
        <v>91787803.1919</v>
      </c>
      <c r="R62" s="87">
        <v>0</v>
      </c>
      <c r="S62" s="87">
        <v>2753634.0957999998</v>
      </c>
      <c r="T62" s="87">
        <f>S62/2</f>
        <v>1376817.0478999999</v>
      </c>
      <c r="U62" s="87">
        <f>S62-T62</f>
        <v>1376817.0478999999</v>
      </c>
      <c r="V62" s="87">
        <v>57466420.643399999</v>
      </c>
      <c r="W62" s="88">
        <f>Q62+R62+U62+V62</f>
        <v>150631040.88319999</v>
      </c>
    </row>
    <row r="63" spans="1:23" ht="24.9" customHeight="1" x14ac:dyDescent="0.25">
      <c r="A63" s="143"/>
      <c r="B63" s="146"/>
      <c r="C63" s="83">
        <v>17</v>
      </c>
      <c r="D63" s="87" t="s">
        <v>122</v>
      </c>
      <c r="E63" s="87">
        <v>96536610.816400006</v>
      </c>
      <c r="F63" s="87">
        <v>0</v>
      </c>
      <c r="G63" s="87">
        <v>2896098.3245000001</v>
      </c>
      <c r="H63" s="87">
        <f t="shared" si="10"/>
        <v>1448049.1622500001</v>
      </c>
      <c r="I63" s="87">
        <f t="shared" si="11"/>
        <v>1448049.1622500001</v>
      </c>
      <c r="J63" s="87">
        <v>68379759.450200006</v>
      </c>
      <c r="K63" s="88">
        <f t="shared" si="2"/>
        <v>166364419.42885</v>
      </c>
      <c r="L63" s="82"/>
      <c r="M63" s="146"/>
      <c r="N63" s="89">
        <v>2</v>
      </c>
      <c r="O63" s="146"/>
      <c r="P63" s="87" t="s">
        <v>502</v>
      </c>
      <c r="Q63" s="87">
        <v>149977635.66839999</v>
      </c>
      <c r="R63" s="87">
        <v>0</v>
      </c>
      <c r="S63" s="87">
        <v>4499329.0701000001</v>
      </c>
      <c r="T63" s="87">
        <f t="shared" ref="T63:T121" si="14">S63/2</f>
        <v>2249664.5350500001</v>
      </c>
      <c r="U63" s="87">
        <f t="shared" ref="U63:U82" si="15">S63-T63</f>
        <v>2249664.5350500001</v>
      </c>
      <c r="V63" s="87">
        <v>75568194.877399996</v>
      </c>
      <c r="W63" s="88">
        <f t="shared" ref="W63:W82" si="16">Q63+R63+U63+V63</f>
        <v>227795495.08085001</v>
      </c>
    </row>
    <row r="64" spans="1:23" ht="24.9" customHeight="1" x14ac:dyDescent="0.25">
      <c r="A64" s="143"/>
      <c r="B64" s="146"/>
      <c r="C64" s="83">
        <v>18</v>
      </c>
      <c r="D64" s="87" t="s">
        <v>123</v>
      </c>
      <c r="E64" s="87">
        <v>119937529.24059999</v>
      </c>
      <c r="F64" s="87">
        <v>0</v>
      </c>
      <c r="G64" s="87">
        <v>3598125.8772</v>
      </c>
      <c r="H64" s="87">
        <f t="shared" si="10"/>
        <v>1799062.9386</v>
      </c>
      <c r="I64" s="87">
        <f t="shared" si="11"/>
        <v>1799062.9386</v>
      </c>
      <c r="J64" s="87">
        <v>79729918.575800002</v>
      </c>
      <c r="K64" s="88">
        <f t="shared" si="2"/>
        <v>201466510.755</v>
      </c>
      <c r="L64" s="82"/>
      <c r="M64" s="146"/>
      <c r="N64" s="89">
        <v>3</v>
      </c>
      <c r="O64" s="146"/>
      <c r="P64" s="87" t="s">
        <v>503</v>
      </c>
      <c r="Q64" s="87">
        <v>126324925.86690001</v>
      </c>
      <c r="R64" s="87">
        <v>0</v>
      </c>
      <c r="S64" s="87">
        <v>3789747.7760000001</v>
      </c>
      <c r="T64" s="87">
        <f t="shared" si="14"/>
        <v>1894873.888</v>
      </c>
      <c r="U64" s="87">
        <f t="shared" si="15"/>
        <v>1894873.888</v>
      </c>
      <c r="V64" s="87">
        <v>77324445.858500004</v>
      </c>
      <c r="W64" s="88">
        <f t="shared" si="16"/>
        <v>205544245.61340001</v>
      </c>
    </row>
    <row r="65" spans="1:23" ht="24.9" customHeight="1" x14ac:dyDescent="0.25">
      <c r="A65" s="143"/>
      <c r="B65" s="146"/>
      <c r="C65" s="83">
        <v>19</v>
      </c>
      <c r="D65" s="87" t="s">
        <v>124</v>
      </c>
      <c r="E65" s="87">
        <v>100078988.01280001</v>
      </c>
      <c r="F65" s="87">
        <v>0</v>
      </c>
      <c r="G65" s="87">
        <v>3002369.6403999999</v>
      </c>
      <c r="H65" s="87">
        <f t="shared" si="10"/>
        <v>1501184.8202</v>
      </c>
      <c r="I65" s="87">
        <f t="shared" si="11"/>
        <v>1501184.8202</v>
      </c>
      <c r="J65" s="87">
        <v>69084927.798500001</v>
      </c>
      <c r="K65" s="88">
        <f t="shared" si="2"/>
        <v>170665100.63150001</v>
      </c>
      <c r="L65" s="82"/>
      <c r="M65" s="146"/>
      <c r="N65" s="89">
        <v>4</v>
      </c>
      <c r="O65" s="146"/>
      <c r="P65" s="87" t="s">
        <v>504</v>
      </c>
      <c r="Q65" s="87">
        <v>104302500.24349999</v>
      </c>
      <c r="R65" s="87">
        <v>0</v>
      </c>
      <c r="S65" s="87">
        <v>3129075.0073000002</v>
      </c>
      <c r="T65" s="87">
        <f t="shared" si="14"/>
        <v>1564537.5036500001</v>
      </c>
      <c r="U65" s="87">
        <f t="shared" si="15"/>
        <v>1564537.5036500001</v>
      </c>
      <c r="V65" s="87">
        <v>65334437.305200003</v>
      </c>
      <c r="W65" s="88">
        <f t="shared" si="16"/>
        <v>171201475.05234998</v>
      </c>
    </row>
    <row r="66" spans="1:23" ht="24.9" customHeight="1" x14ac:dyDescent="0.25">
      <c r="A66" s="143"/>
      <c r="B66" s="146"/>
      <c r="C66" s="83">
        <v>20</v>
      </c>
      <c r="D66" s="87" t="s">
        <v>125</v>
      </c>
      <c r="E66" s="87">
        <v>105299781.8132</v>
      </c>
      <c r="F66" s="87">
        <v>0</v>
      </c>
      <c r="G66" s="87">
        <v>3158993.4544000002</v>
      </c>
      <c r="H66" s="87">
        <f t="shared" si="10"/>
        <v>1579496.7272000001</v>
      </c>
      <c r="I66" s="87">
        <f t="shared" si="11"/>
        <v>1579496.7272000001</v>
      </c>
      <c r="J66" s="87">
        <v>72093278.090900004</v>
      </c>
      <c r="K66" s="88">
        <f t="shared" si="2"/>
        <v>178972556.6313</v>
      </c>
      <c r="L66" s="82"/>
      <c r="M66" s="146"/>
      <c r="N66" s="89">
        <v>5</v>
      </c>
      <c r="O66" s="146"/>
      <c r="P66" s="87" t="s">
        <v>505</v>
      </c>
      <c r="Q66" s="87">
        <v>138910598.14679998</v>
      </c>
      <c r="R66" s="87">
        <v>0</v>
      </c>
      <c r="S66" s="87">
        <v>4167317.9443999999</v>
      </c>
      <c r="T66" s="87">
        <f t="shared" si="14"/>
        <v>2083658.9722</v>
      </c>
      <c r="U66" s="87">
        <f t="shared" si="15"/>
        <v>2083658.9722</v>
      </c>
      <c r="V66" s="87">
        <v>83815398.607199997</v>
      </c>
      <c r="W66" s="88">
        <f t="shared" si="16"/>
        <v>224809655.72619998</v>
      </c>
    </row>
    <row r="67" spans="1:23" ht="24.9" customHeight="1" x14ac:dyDescent="0.25">
      <c r="A67" s="143"/>
      <c r="B67" s="146"/>
      <c r="C67" s="83">
        <v>21</v>
      </c>
      <c r="D67" s="87" t="s">
        <v>126</v>
      </c>
      <c r="E67" s="87">
        <v>109527067.23789999</v>
      </c>
      <c r="F67" s="87">
        <v>0</v>
      </c>
      <c r="G67" s="87">
        <v>3285812.0170999998</v>
      </c>
      <c r="H67" s="87">
        <f t="shared" si="10"/>
        <v>1642906.0085499999</v>
      </c>
      <c r="I67" s="87">
        <f t="shared" si="11"/>
        <v>1642906.0085499999</v>
      </c>
      <c r="J67" s="87">
        <v>75167560.627299994</v>
      </c>
      <c r="K67" s="88">
        <f t="shared" si="2"/>
        <v>186337533.87374997</v>
      </c>
      <c r="L67" s="82"/>
      <c r="M67" s="146"/>
      <c r="N67" s="89">
        <v>6</v>
      </c>
      <c r="O67" s="146"/>
      <c r="P67" s="87" t="s">
        <v>506</v>
      </c>
      <c r="Q67" s="87">
        <v>169948713.7823</v>
      </c>
      <c r="R67" s="87">
        <v>0</v>
      </c>
      <c r="S67" s="87">
        <v>5098461.4134999998</v>
      </c>
      <c r="T67" s="87">
        <f t="shared" si="14"/>
        <v>2549230.7067499999</v>
      </c>
      <c r="U67" s="87">
        <f t="shared" si="15"/>
        <v>2549230.7067499999</v>
      </c>
      <c r="V67" s="87">
        <v>88507781.074000001</v>
      </c>
      <c r="W67" s="88">
        <f t="shared" si="16"/>
        <v>261005725.56305</v>
      </c>
    </row>
    <row r="68" spans="1:23" ht="24.9" customHeight="1" x14ac:dyDescent="0.25">
      <c r="A68" s="143"/>
      <c r="B68" s="146"/>
      <c r="C68" s="83">
        <v>22</v>
      </c>
      <c r="D68" s="87" t="s">
        <v>127</v>
      </c>
      <c r="E68" s="87">
        <v>94141380.958199993</v>
      </c>
      <c r="F68" s="87">
        <v>0</v>
      </c>
      <c r="G68" s="87">
        <v>2824241.4287</v>
      </c>
      <c r="H68" s="87">
        <f t="shared" si="10"/>
        <v>1412120.71435</v>
      </c>
      <c r="I68" s="87">
        <f t="shared" si="11"/>
        <v>1412120.71435</v>
      </c>
      <c r="J68" s="87">
        <v>68386659.336199999</v>
      </c>
      <c r="K68" s="88">
        <f t="shared" si="2"/>
        <v>163940161.00874999</v>
      </c>
      <c r="L68" s="82"/>
      <c r="M68" s="146"/>
      <c r="N68" s="89">
        <v>7</v>
      </c>
      <c r="O68" s="146"/>
      <c r="P68" s="87" t="s">
        <v>507</v>
      </c>
      <c r="Q68" s="87">
        <v>115781355.68720001</v>
      </c>
      <c r="R68" s="87">
        <v>0</v>
      </c>
      <c r="S68" s="87">
        <v>3473440.6705999998</v>
      </c>
      <c r="T68" s="87">
        <f t="shared" si="14"/>
        <v>1736720.3352999999</v>
      </c>
      <c r="U68" s="87">
        <f t="shared" si="15"/>
        <v>1736720.3352999999</v>
      </c>
      <c r="V68" s="87">
        <v>65974440.063699998</v>
      </c>
      <c r="W68" s="88">
        <f t="shared" si="16"/>
        <v>183492516.0862</v>
      </c>
    </row>
    <row r="69" spans="1:23" ht="24.9" customHeight="1" x14ac:dyDescent="0.25">
      <c r="A69" s="143"/>
      <c r="B69" s="146"/>
      <c r="C69" s="83">
        <v>23</v>
      </c>
      <c r="D69" s="87" t="s">
        <v>128</v>
      </c>
      <c r="E69" s="87">
        <v>98301915.266499996</v>
      </c>
      <c r="F69" s="87">
        <v>0</v>
      </c>
      <c r="G69" s="87">
        <v>2949057.4580000001</v>
      </c>
      <c r="H69" s="87">
        <f t="shared" si="10"/>
        <v>1474528.7290000001</v>
      </c>
      <c r="I69" s="87">
        <f t="shared" si="11"/>
        <v>1474528.7290000001</v>
      </c>
      <c r="J69" s="87">
        <v>71348397.065400004</v>
      </c>
      <c r="K69" s="88">
        <f t="shared" si="2"/>
        <v>171124841.0609</v>
      </c>
      <c r="L69" s="82"/>
      <c r="M69" s="146"/>
      <c r="N69" s="89">
        <v>8</v>
      </c>
      <c r="O69" s="146"/>
      <c r="P69" s="87" t="s">
        <v>508</v>
      </c>
      <c r="Q69" s="87">
        <v>123000875.01269999</v>
      </c>
      <c r="R69" s="87">
        <v>0</v>
      </c>
      <c r="S69" s="87">
        <v>3690026.2503999998</v>
      </c>
      <c r="T69" s="87">
        <f t="shared" si="14"/>
        <v>1845013.1251999999</v>
      </c>
      <c r="U69" s="87">
        <f t="shared" si="15"/>
        <v>1845013.1251999999</v>
      </c>
      <c r="V69" s="87">
        <v>69472222.269099995</v>
      </c>
      <c r="W69" s="88">
        <f t="shared" si="16"/>
        <v>194318110.40700001</v>
      </c>
    </row>
    <row r="70" spans="1:23" ht="24.9" customHeight="1" x14ac:dyDescent="0.25">
      <c r="A70" s="143"/>
      <c r="B70" s="146"/>
      <c r="C70" s="83">
        <v>24</v>
      </c>
      <c r="D70" s="87" t="s">
        <v>129</v>
      </c>
      <c r="E70" s="87">
        <v>100688808.1919</v>
      </c>
      <c r="F70" s="87">
        <v>0</v>
      </c>
      <c r="G70" s="87">
        <v>3020664.2458000001</v>
      </c>
      <c r="H70" s="87">
        <f t="shared" si="10"/>
        <v>1510332.1229000001</v>
      </c>
      <c r="I70" s="87">
        <f t="shared" si="11"/>
        <v>1510332.1229000001</v>
      </c>
      <c r="J70" s="87">
        <v>65841981.382399999</v>
      </c>
      <c r="K70" s="88">
        <f t="shared" si="2"/>
        <v>168041121.6972</v>
      </c>
      <c r="L70" s="82"/>
      <c r="M70" s="146"/>
      <c r="N70" s="89">
        <v>9</v>
      </c>
      <c r="O70" s="146"/>
      <c r="P70" s="87" t="s">
        <v>509</v>
      </c>
      <c r="Q70" s="87">
        <v>152805697.4149</v>
      </c>
      <c r="R70" s="87">
        <v>0</v>
      </c>
      <c r="S70" s="87">
        <v>4584170.9223999996</v>
      </c>
      <c r="T70" s="87">
        <f t="shared" si="14"/>
        <v>2292085.4611999998</v>
      </c>
      <c r="U70" s="87">
        <f t="shared" si="15"/>
        <v>2292085.4611999998</v>
      </c>
      <c r="V70" s="87">
        <v>88014515.891000003</v>
      </c>
      <c r="W70" s="88">
        <f t="shared" si="16"/>
        <v>243112298.76710001</v>
      </c>
    </row>
    <row r="71" spans="1:23" ht="24.9" customHeight="1" x14ac:dyDescent="0.25">
      <c r="A71" s="143"/>
      <c r="B71" s="146"/>
      <c r="C71" s="83">
        <v>25</v>
      </c>
      <c r="D71" s="87" t="s">
        <v>130</v>
      </c>
      <c r="E71" s="87">
        <v>118633721.2536</v>
      </c>
      <c r="F71" s="87">
        <v>0</v>
      </c>
      <c r="G71" s="87">
        <v>3559011.6376</v>
      </c>
      <c r="H71" s="87">
        <f t="shared" si="10"/>
        <v>1779505.8188</v>
      </c>
      <c r="I71" s="87">
        <f t="shared" si="11"/>
        <v>1779505.8188</v>
      </c>
      <c r="J71" s="87">
        <v>78904692.211199999</v>
      </c>
      <c r="K71" s="88">
        <f t="shared" si="2"/>
        <v>199317919.2836</v>
      </c>
      <c r="L71" s="82"/>
      <c r="M71" s="146"/>
      <c r="N71" s="89">
        <v>10</v>
      </c>
      <c r="O71" s="146"/>
      <c r="P71" s="87" t="s">
        <v>510</v>
      </c>
      <c r="Q71" s="87">
        <v>106399732.11459999</v>
      </c>
      <c r="R71" s="87">
        <v>0</v>
      </c>
      <c r="S71" s="87">
        <v>3191991.9633999998</v>
      </c>
      <c r="T71" s="87">
        <f t="shared" si="14"/>
        <v>1595995.9816999999</v>
      </c>
      <c r="U71" s="87">
        <f t="shared" si="15"/>
        <v>1595995.9816999999</v>
      </c>
      <c r="V71" s="87">
        <v>65936260.694499999</v>
      </c>
      <c r="W71" s="88">
        <f t="shared" si="16"/>
        <v>173931988.79079998</v>
      </c>
    </row>
    <row r="72" spans="1:23" ht="24.9" customHeight="1" x14ac:dyDescent="0.25">
      <c r="A72" s="143"/>
      <c r="B72" s="146"/>
      <c r="C72" s="83">
        <v>26</v>
      </c>
      <c r="D72" s="87" t="s">
        <v>131</v>
      </c>
      <c r="E72" s="87">
        <v>88371054.786899999</v>
      </c>
      <c r="F72" s="87">
        <v>0</v>
      </c>
      <c r="G72" s="87">
        <v>2651131.6436000001</v>
      </c>
      <c r="H72" s="87">
        <f t="shared" si="10"/>
        <v>1325565.8218</v>
      </c>
      <c r="I72" s="87">
        <f t="shared" si="11"/>
        <v>1325565.8218</v>
      </c>
      <c r="J72" s="87">
        <v>60600674.652199998</v>
      </c>
      <c r="K72" s="88">
        <f t="shared" ref="K72:K135" si="17">E72+F72+I72+J72</f>
        <v>150297295.26089999</v>
      </c>
      <c r="L72" s="82"/>
      <c r="M72" s="146"/>
      <c r="N72" s="89">
        <v>11</v>
      </c>
      <c r="O72" s="146"/>
      <c r="P72" s="87" t="s">
        <v>511</v>
      </c>
      <c r="Q72" s="87">
        <v>112385885.8425</v>
      </c>
      <c r="R72" s="87">
        <v>0</v>
      </c>
      <c r="S72" s="87">
        <v>3371576.5753000001</v>
      </c>
      <c r="T72" s="87">
        <f t="shared" si="14"/>
        <v>1685788.2876500001</v>
      </c>
      <c r="U72" s="87">
        <f t="shared" si="15"/>
        <v>1685788.2876500001</v>
      </c>
      <c r="V72" s="87">
        <v>70506591.844699994</v>
      </c>
      <c r="W72" s="88">
        <f t="shared" si="16"/>
        <v>184578265.97485</v>
      </c>
    </row>
    <row r="73" spans="1:23" ht="24.9" customHeight="1" x14ac:dyDescent="0.25">
      <c r="A73" s="143"/>
      <c r="B73" s="146"/>
      <c r="C73" s="83">
        <v>27</v>
      </c>
      <c r="D73" s="87" t="s">
        <v>132</v>
      </c>
      <c r="E73" s="87">
        <v>108432005.8933</v>
      </c>
      <c r="F73" s="87">
        <v>0</v>
      </c>
      <c r="G73" s="87">
        <v>3252960.1768</v>
      </c>
      <c r="H73" s="87">
        <f t="shared" si="10"/>
        <v>1626480.0884</v>
      </c>
      <c r="I73" s="87">
        <f t="shared" si="11"/>
        <v>1626480.0884</v>
      </c>
      <c r="J73" s="87">
        <v>71909587.792799994</v>
      </c>
      <c r="K73" s="88">
        <f t="shared" si="17"/>
        <v>181968073.77450001</v>
      </c>
      <c r="L73" s="82"/>
      <c r="M73" s="146"/>
      <c r="N73" s="89">
        <v>12</v>
      </c>
      <c r="O73" s="146"/>
      <c r="P73" s="87" t="s">
        <v>512</v>
      </c>
      <c r="Q73" s="87">
        <v>123986060.66239999</v>
      </c>
      <c r="R73" s="87">
        <v>0</v>
      </c>
      <c r="S73" s="87">
        <v>3719581.8199</v>
      </c>
      <c r="T73" s="87">
        <f t="shared" si="14"/>
        <v>1859790.90995</v>
      </c>
      <c r="U73" s="87">
        <f t="shared" si="15"/>
        <v>1859790.90995</v>
      </c>
      <c r="V73" s="87">
        <v>76997544.5933</v>
      </c>
      <c r="W73" s="88">
        <f t="shared" si="16"/>
        <v>202843396.16565001</v>
      </c>
    </row>
    <row r="74" spans="1:23" ht="24.9" customHeight="1" x14ac:dyDescent="0.25">
      <c r="A74" s="143"/>
      <c r="B74" s="146"/>
      <c r="C74" s="83">
        <v>28</v>
      </c>
      <c r="D74" s="87" t="s">
        <v>133</v>
      </c>
      <c r="E74" s="87">
        <v>88402524.799999997</v>
      </c>
      <c r="F74" s="87">
        <v>0</v>
      </c>
      <c r="G74" s="87">
        <v>2652075.7439999999</v>
      </c>
      <c r="H74" s="87">
        <f t="shared" si="10"/>
        <v>1326037.872</v>
      </c>
      <c r="I74" s="87">
        <f t="shared" si="11"/>
        <v>1326037.872</v>
      </c>
      <c r="J74" s="87">
        <v>62198841.578699999</v>
      </c>
      <c r="K74" s="88">
        <f t="shared" si="17"/>
        <v>151927404.2507</v>
      </c>
      <c r="L74" s="82"/>
      <c r="M74" s="146"/>
      <c r="N74" s="89">
        <v>13</v>
      </c>
      <c r="O74" s="146"/>
      <c r="P74" s="87" t="s">
        <v>513</v>
      </c>
      <c r="Q74" s="87">
        <v>103183484.9765</v>
      </c>
      <c r="R74" s="87">
        <v>0</v>
      </c>
      <c r="S74" s="87">
        <v>3095504.5493000001</v>
      </c>
      <c r="T74" s="87">
        <f t="shared" si="14"/>
        <v>1547752.27465</v>
      </c>
      <c r="U74" s="87">
        <f t="shared" si="15"/>
        <v>1547752.27465</v>
      </c>
      <c r="V74" s="87">
        <v>60445638.083800003</v>
      </c>
      <c r="W74" s="88">
        <f t="shared" si="16"/>
        <v>165176875.33495003</v>
      </c>
    </row>
    <row r="75" spans="1:23" ht="24.9" customHeight="1" x14ac:dyDescent="0.25">
      <c r="A75" s="143"/>
      <c r="B75" s="146"/>
      <c r="C75" s="83">
        <v>29</v>
      </c>
      <c r="D75" s="87" t="s">
        <v>134</v>
      </c>
      <c r="E75" s="87">
        <v>115291084.22589999</v>
      </c>
      <c r="F75" s="87">
        <v>0</v>
      </c>
      <c r="G75" s="87">
        <v>3458732.5268000001</v>
      </c>
      <c r="H75" s="87">
        <f t="shared" si="10"/>
        <v>1729366.2634000001</v>
      </c>
      <c r="I75" s="87">
        <f t="shared" si="11"/>
        <v>1729366.2634000001</v>
      </c>
      <c r="J75" s="87">
        <v>70570549.917999998</v>
      </c>
      <c r="K75" s="88">
        <f t="shared" si="17"/>
        <v>187591000.4073</v>
      </c>
      <c r="L75" s="82"/>
      <c r="M75" s="146"/>
      <c r="N75" s="89">
        <v>14</v>
      </c>
      <c r="O75" s="146"/>
      <c r="P75" s="87" t="s">
        <v>514</v>
      </c>
      <c r="Q75" s="87">
        <v>118409792.36310001</v>
      </c>
      <c r="R75" s="87">
        <v>0</v>
      </c>
      <c r="S75" s="87">
        <v>3552293.7708999999</v>
      </c>
      <c r="T75" s="87">
        <f t="shared" si="14"/>
        <v>1776146.8854499999</v>
      </c>
      <c r="U75" s="87">
        <f t="shared" si="15"/>
        <v>1776146.8854499999</v>
      </c>
      <c r="V75" s="87">
        <v>71056436.092800006</v>
      </c>
      <c r="W75" s="88">
        <f t="shared" si="16"/>
        <v>191242375.34135002</v>
      </c>
    </row>
    <row r="76" spans="1:23" ht="24.9" customHeight="1" x14ac:dyDescent="0.25">
      <c r="A76" s="143"/>
      <c r="B76" s="146"/>
      <c r="C76" s="83">
        <v>30</v>
      </c>
      <c r="D76" s="87" t="s">
        <v>135</v>
      </c>
      <c r="E76" s="87">
        <v>95397696.541099995</v>
      </c>
      <c r="F76" s="87">
        <v>0</v>
      </c>
      <c r="G76" s="87">
        <v>2861930.8961999998</v>
      </c>
      <c r="H76" s="87">
        <f t="shared" si="10"/>
        <v>1430965.4480999999</v>
      </c>
      <c r="I76" s="87">
        <f t="shared" si="11"/>
        <v>1430965.4480999999</v>
      </c>
      <c r="J76" s="87">
        <v>63342382.683799997</v>
      </c>
      <c r="K76" s="88">
        <f t="shared" si="17"/>
        <v>160171044.67299998</v>
      </c>
      <c r="L76" s="82"/>
      <c r="M76" s="146"/>
      <c r="N76" s="89">
        <v>15</v>
      </c>
      <c r="O76" s="146"/>
      <c r="P76" s="87" t="s">
        <v>515</v>
      </c>
      <c r="Q76" s="87">
        <v>136988917.7868</v>
      </c>
      <c r="R76" s="87">
        <v>0</v>
      </c>
      <c r="S76" s="87">
        <v>4109667.5336000002</v>
      </c>
      <c r="T76" s="87">
        <f t="shared" si="14"/>
        <v>2054833.7668000001</v>
      </c>
      <c r="U76" s="87">
        <f t="shared" si="15"/>
        <v>2054833.7668000001</v>
      </c>
      <c r="V76" s="87">
        <v>74288802.683799997</v>
      </c>
      <c r="W76" s="88">
        <f t="shared" si="16"/>
        <v>213332554.2374</v>
      </c>
    </row>
    <row r="77" spans="1:23" ht="24.9" customHeight="1" x14ac:dyDescent="0.25">
      <c r="A77" s="143"/>
      <c r="B77" s="147"/>
      <c r="C77" s="83">
        <v>31</v>
      </c>
      <c r="D77" s="87" t="s">
        <v>136</v>
      </c>
      <c r="E77" s="87">
        <v>144198270.2577</v>
      </c>
      <c r="F77" s="87">
        <v>0</v>
      </c>
      <c r="G77" s="87">
        <v>4325948.1076999996</v>
      </c>
      <c r="H77" s="87">
        <f t="shared" si="10"/>
        <v>2162974.0538499998</v>
      </c>
      <c r="I77" s="87">
        <f t="shared" si="11"/>
        <v>2162974.0538499998</v>
      </c>
      <c r="J77" s="87">
        <v>99898591.991400003</v>
      </c>
      <c r="K77" s="88">
        <f t="shared" si="17"/>
        <v>246259836.30294999</v>
      </c>
      <c r="L77" s="82"/>
      <c r="M77" s="146"/>
      <c r="N77" s="89">
        <v>16</v>
      </c>
      <c r="O77" s="146"/>
      <c r="P77" s="87" t="s">
        <v>516</v>
      </c>
      <c r="Q77" s="87">
        <v>109754670.26079999</v>
      </c>
      <c r="R77" s="87">
        <v>0</v>
      </c>
      <c r="S77" s="87">
        <v>3292640.1077999999</v>
      </c>
      <c r="T77" s="87">
        <f t="shared" si="14"/>
        <v>1646320.0538999999</v>
      </c>
      <c r="U77" s="87">
        <f t="shared" si="15"/>
        <v>1646320.0538999999</v>
      </c>
      <c r="V77" s="87">
        <v>66481198.357100002</v>
      </c>
      <c r="W77" s="88">
        <f t="shared" si="16"/>
        <v>177882188.67179999</v>
      </c>
    </row>
    <row r="78" spans="1:23" ht="24.9" customHeight="1" x14ac:dyDescent="0.25">
      <c r="A78" s="83"/>
      <c r="B78" s="141" t="s">
        <v>897</v>
      </c>
      <c r="C78" s="142"/>
      <c r="D78" s="90"/>
      <c r="E78" s="90">
        <f>SUM(E47:E77)</f>
        <v>3262668038.3204002</v>
      </c>
      <c r="F78" s="90">
        <f t="shared" ref="F78:J78" si="18">SUM(F47:F77)</f>
        <v>0</v>
      </c>
      <c r="G78" s="90">
        <f t="shared" si="18"/>
        <v>97880041.149300024</v>
      </c>
      <c r="H78" s="90">
        <f t="shared" si="18"/>
        <v>48940020.574650012</v>
      </c>
      <c r="I78" s="90">
        <f t="shared" si="18"/>
        <v>48940020.574650012</v>
      </c>
      <c r="J78" s="90">
        <f t="shared" si="18"/>
        <v>2226465633.3767004</v>
      </c>
      <c r="K78" s="113">
        <f t="shared" si="17"/>
        <v>5538073692.2717505</v>
      </c>
      <c r="L78" s="82"/>
      <c r="M78" s="146"/>
      <c r="N78" s="89">
        <v>17</v>
      </c>
      <c r="O78" s="146"/>
      <c r="P78" s="87" t="s">
        <v>517</v>
      </c>
      <c r="Q78" s="87">
        <v>108159804.90869999</v>
      </c>
      <c r="R78" s="87">
        <v>0</v>
      </c>
      <c r="S78" s="87">
        <v>3244794.1472999998</v>
      </c>
      <c r="T78" s="87">
        <f t="shared" si="14"/>
        <v>1622397.0736499999</v>
      </c>
      <c r="U78" s="87">
        <f t="shared" si="15"/>
        <v>1622397.0736499999</v>
      </c>
      <c r="V78" s="87">
        <v>61140839.930200003</v>
      </c>
      <c r="W78" s="88">
        <f t="shared" si="16"/>
        <v>170923041.91255</v>
      </c>
    </row>
    <row r="79" spans="1:23" ht="24.9" customHeight="1" x14ac:dyDescent="0.25">
      <c r="A79" s="143">
        <v>4</v>
      </c>
      <c r="B79" s="145" t="s">
        <v>898</v>
      </c>
      <c r="C79" s="83">
        <v>1</v>
      </c>
      <c r="D79" s="87" t="s">
        <v>137</v>
      </c>
      <c r="E79" s="87">
        <v>162191000.86579999</v>
      </c>
      <c r="F79" s="87">
        <v>0</v>
      </c>
      <c r="G79" s="87">
        <v>4865730.0259999996</v>
      </c>
      <c r="H79" s="87">
        <v>0</v>
      </c>
      <c r="I79" s="87">
        <f t="shared" si="11"/>
        <v>4865730.0259999996</v>
      </c>
      <c r="J79" s="87">
        <v>105619392.0403</v>
      </c>
      <c r="K79" s="88">
        <f t="shared" si="17"/>
        <v>272676122.9321</v>
      </c>
      <c r="L79" s="82"/>
      <c r="M79" s="146"/>
      <c r="N79" s="89">
        <v>18</v>
      </c>
      <c r="O79" s="146"/>
      <c r="P79" s="87" t="s">
        <v>518</v>
      </c>
      <c r="Q79" s="87">
        <v>112242761.54099999</v>
      </c>
      <c r="R79" s="87">
        <v>0</v>
      </c>
      <c r="S79" s="87">
        <v>3367282.8462</v>
      </c>
      <c r="T79" s="87">
        <f t="shared" si="14"/>
        <v>1683641.4231</v>
      </c>
      <c r="U79" s="87">
        <f t="shared" si="15"/>
        <v>1683641.4231</v>
      </c>
      <c r="V79" s="87">
        <v>66846125.660599999</v>
      </c>
      <c r="W79" s="88">
        <f t="shared" si="16"/>
        <v>180772528.62469998</v>
      </c>
    </row>
    <row r="80" spans="1:23" ht="24.9" customHeight="1" x14ac:dyDescent="0.25">
      <c r="A80" s="143"/>
      <c r="B80" s="146"/>
      <c r="C80" s="83">
        <v>2</v>
      </c>
      <c r="D80" s="87" t="s">
        <v>138</v>
      </c>
      <c r="E80" s="87">
        <v>106666033.142</v>
      </c>
      <c r="F80" s="87">
        <v>0</v>
      </c>
      <c r="G80" s="87">
        <v>3199980.9942999999</v>
      </c>
      <c r="H80" s="87">
        <v>0</v>
      </c>
      <c r="I80" s="87">
        <f t="shared" si="11"/>
        <v>3199980.9942999999</v>
      </c>
      <c r="J80" s="87">
        <v>72370988.077099994</v>
      </c>
      <c r="K80" s="88">
        <f t="shared" si="17"/>
        <v>182237002.21340001</v>
      </c>
      <c r="L80" s="82"/>
      <c r="M80" s="146"/>
      <c r="N80" s="89">
        <v>19</v>
      </c>
      <c r="O80" s="146"/>
      <c r="P80" s="87" t="s">
        <v>519</v>
      </c>
      <c r="Q80" s="87">
        <v>135798725.7579</v>
      </c>
      <c r="R80" s="87">
        <v>0</v>
      </c>
      <c r="S80" s="87">
        <v>4073961.7727000001</v>
      </c>
      <c r="T80" s="87">
        <f t="shared" si="14"/>
        <v>2036980.88635</v>
      </c>
      <c r="U80" s="87">
        <f t="shared" si="15"/>
        <v>2036980.88635</v>
      </c>
      <c r="V80" s="87">
        <v>70385613.843600005</v>
      </c>
      <c r="W80" s="88">
        <f t="shared" si="16"/>
        <v>208221320.48785001</v>
      </c>
    </row>
    <row r="81" spans="1:23" ht="24.9" customHeight="1" x14ac:dyDescent="0.25">
      <c r="A81" s="143"/>
      <c r="B81" s="146"/>
      <c r="C81" s="83">
        <v>3</v>
      </c>
      <c r="D81" s="87" t="s">
        <v>139</v>
      </c>
      <c r="E81" s="87">
        <v>109729183.7999</v>
      </c>
      <c r="F81" s="87">
        <v>0</v>
      </c>
      <c r="G81" s="87">
        <v>3291875.514</v>
      </c>
      <c r="H81" s="87">
        <v>0</v>
      </c>
      <c r="I81" s="87">
        <f t="shared" si="11"/>
        <v>3291875.514</v>
      </c>
      <c r="J81" s="87">
        <v>74530652.3926</v>
      </c>
      <c r="K81" s="88">
        <f t="shared" si="17"/>
        <v>187551711.70649999</v>
      </c>
      <c r="L81" s="82"/>
      <c r="M81" s="146"/>
      <c r="N81" s="89">
        <v>20</v>
      </c>
      <c r="O81" s="146"/>
      <c r="P81" s="87" t="s">
        <v>520</v>
      </c>
      <c r="Q81" s="87">
        <v>104351932.4137</v>
      </c>
      <c r="R81" s="87">
        <v>0</v>
      </c>
      <c r="S81" s="87">
        <v>3130557.9723999999</v>
      </c>
      <c r="T81" s="87">
        <f t="shared" si="14"/>
        <v>1565278.9861999999</v>
      </c>
      <c r="U81" s="87">
        <f t="shared" si="15"/>
        <v>1565278.9861999999</v>
      </c>
      <c r="V81" s="87">
        <v>62649615.000399999</v>
      </c>
      <c r="W81" s="88">
        <f t="shared" si="16"/>
        <v>168566826.4003</v>
      </c>
    </row>
    <row r="82" spans="1:23" ht="24.9" customHeight="1" x14ac:dyDescent="0.25">
      <c r="A82" s="143"/>
      <c r="B82" s="146"/>
      <c r="C82" s="83">
        <v>4</v>
      </c>
      <c r="D82" s="87" t="s">
        <v>140</v>
      </c>
      <c r="E82" s="87">
        <v>132629125.32350001</v>
      </c>
      <c r="F82" s="87">
        <v>0</v>
      </c>
      <c r="G82" s="87">
        <v>3978873.7596999998</v>
      </c>
      <c r="H82" s="87">
        <v>0</v>
      </c>
      <c r="I82" s="87">
        <f t="shared" si="11"/>
        <v>3978873.7596999998</v>
      </c>
      <c r="J82" s="87">
        <v>92560207.819900006</v>
      </c>
      <c r="K82" s="88">
        <f t="shared" si="17"/>
        <v>229168206.90310001</v>
      </c>
      <c r="L82" s="82"/>
      <c r="M82" s="147"/>
      <c r="N82" s="89">
        <v>21</v>
      </c>
      <c r="O82" s="147"/>
      <c r="P82" s="87" t="s">
        <v>521</v>
      </c>
      <c r="Q82" s="87">
        <v>124642943.13509999</v>
      </c>
      <c r="R82" s="87">
        <v>0</v>
      </c>
      <c r="S82" s="87">
        <v>3739288.2941000001</v>
      </c>
      <c r="T82" s="87">
        <f t="shared" si="14"/>
        <v>1869644.14705</v>
      </c>
      <c r="U82" s="87">
        <f t="shared" si="15"/>
        <v>1869644.14705</v>
      </c>
      <c r="V82" s="87">
        <v>72734181.704400003</v>
      </c>
      <c r="W82" s="88">
        <f t="shared" si="16"/>
        <v>199246768.98654997</v>
      </c>
    </row>
    <row r="83" spans="1:23" ht="24.9" customHeight="1" x14ac:dyDescent="0.25">
      <c r="A83" s="143"/>
      <c r="B83" s="146"/>
      <c r="C83" s="83">
        <v>5</v>
      </c>
      <c r="D83" s="87" t="s">
        <v>141</v>
      </c>
      <c r="E83" s="87">
        <v>100727505.7755</v>
      </c>
      <c r="F83" s="87">
        <v>0</v>
      </c>
      <c r="G83" s="87">
        <v>3021825.1732999999</v>
      </c>
      <c r="H83" s="87">
        <v>0</v>
      </c>
      <c r="I83" s="87">
        <f t="shared" si="11"/>
        <v>3021825.1732999999</v>
      </c>
      <c r="J83" s="87">
        <v>66126897.916199997</v>
      </c>
      <c r="K83" s="88">
        <f t="shared" si="17"/>
        <v>169876228.86500001</v>
      </c>
      <c r="L83" s="82"/>
      <c r="M83" s="83"/>
      <c r="N83" s="142" t="s">
        <v>899</v>
      </c>
      <c r="O83" s="149"/>
      <c r="P83" s="90"/>
      <c r="Q83" s="90">
        <f>SUM(Q62:Q82)</f>
        <v>2569144816.7776999</v>
      </c>
      <c r="R83" s="87">
        <v>0</v>
      </c>
      <c r="S83" s="90">
        <f t="shared" ref="S83:U83" si="19">SUM(S62:S82)</f>
        <v>77074344.503399998</v>
      </c>
      <c r="T83" s="90">
        <f t="shared" si="19"/>
        <v>38537172.251699999</v>
      </c>
      <c r="U83" s="90">
        <f t="shared" si="19"/>
        <v>38537172.251699999</v>
      </c>
      <c r="V83" s="90">
        <f>SUM(V62:V82)</f>
        <v>1490946705.0787003</v>
      </c>
      <c r="W83" s="113">
        <f>Q83+R83+U83+V83</f>
        <v>4098628694.1080999</v>
      </c>
    </row>
    <row r="84" spans="1:23" ht="24.9" customHeight="1" x14ac:dyDescent="0.25">
      <c r="A84" s="143"/>
      <c r="B84" s="146"/>
      <c r="C84" s="83">
        <v>6</v>
      </c>
      <c r="D84" s="87" t="s">
        <v>142</v>
      </c>
      <c r="E84" s="87">
        <v>115959820.1903</v>
      </c>
      <c r="F84" s="87">
        <v>0</v>
      </c>
      <c r="G84" s="87">
        <v>3478794.6057000002</v>
      </c>
      <c r="H84" s="87">
        <v>0</v>
      </c>
      <c r="I84" s="87">
        <f t="shared" si="11"/>
        <v>3478794.6057000002</v>
      </c>
      <c r="J84" s="87">
        <v>77847657.584999993</v>
      </c>
      <c r="K84" s="88">
        <f t="shared" si="17"/>
        <v>197286272.38099998</v>
      </c>
      <c r="L84" s="82"/>
      <c r="M84" s="145">
        <v>22</v>
      </c>
      <c r="N84" s="94">
        <v>1</v>
      </c>
      <c r="O84" s="143" t="s">
        <v>52</v>
      </c>
      <c r="P84" s="95" t="s">
        <v>522</v>
      </c>
      <c r="Q84" s="87">
        <v>133136556.38519999</v>
      </c>
      <c r="R84" s="96">
        <f>-8911571.37</f>
        <v>-8911571.3699999992</v>
      </c>
      <c r="S84" s="87">
        <v>3994096.6916</v>
      </c>
      <c r="T84" s="87">
        <f t="shared" si="14"/>
        <v>1997048.3458</v>
      </c>
      <c r="U84" s="87">
        <f t="shared" ref="U84:U104" si="20">S84-T84</f>
        <v>1997048.3458</v>
      </c>
      <c r="V84" s="87">
        <v>78857234.558799997</v>
      </c>
      <c r="W84" s="88">
        <f>Q84+R84+U84+V84</f>
        <v>205079267.91979998</v>
      </c>
    </row>
    <row r="85" spans="1:23" ht="24.9" customHeight="1" x14ac:dyDescent="0.25">
      <c r="A85" s="143"/>
      <c r="B85" s="146"/>
      <c r="C85" s="83">
        <v>7</v>
      </c>
      <c r="D85" s="87" t="s">
        <v>143</v>
      </c>
      <c r="E85" s="87">
        <v>107468594.2163</v>
      </c>
      <c r="F85" s="87">
        <v>0</v>
      </c>
      <c r="G85" s="87">
        <v>3224057.8265</v>
      </c>
      <c r="H85" s="87">
        <v>0</v>
      </c>
      <c r="I85" s="87">
        <f t="shared" si="11"/>
        <v>3224057.8265</v>
      </c>
      <c r="J85" s="87">
        <v>73149755.209399998</v>
      </c>
      <c r="K85" s="88">
        <f t="shared" si="17"/>
        <v>183842407.25220001</v>
      </c>
      <c r="L85" s="82"/>
      <c r="M85" s="146"/>
      <c r="N85" s="94">
        <v>2</v>
      </c>
      <c r="O85" s="143"/>
      <c r="P85" s="95" t="s">
        <v>523</v>
      </c>
      <c r="Q85" s="87">
        <v>117722760.15350001</v>
      </c>
      <c r="R85" s="96">
        <f t="shared" ref="R85:R104" si="21">-8911571.37</f>
        <v>-8911571.3699999992</v>
      </c>
      <c r="S85" s="87">
        <v>3531682.8045999999</v>
      </c>
      <c r="T85" s="87">
        <f t="shared" si="14"/>
        <v>1765841.4023</v>
      </c>
      <c r="U85" s="87">
        <f t="shared" si="20"/>
        <v>1765841.4023</v>
      </c>
      <c r="V85" s="87">
        <v>66610243.585000001</v>
      </c>
      <c r="W85" s="88">
        <f t="shared" ref="W85:W105" si="22">Q85+R85+U85+V85</f>
        <v>177187273.77079999</v>
      </c>
    </row>
    <row r="86" spans="1:23" ht="24.9" customHeight="1" x14ac:dyDescent="0.25">
      <c r="A86" s="143"/>
      <c r="B86" s="146"/>
      <c r="C86" s="83">
        <v>8</v>
      </c>
      <c r="D86" s="87" t="s">
        <v>144</v>
      </c>
      <c r="E86" s="87">
        <v>96090276.587699994</v>
      </c>
      <c r="F86" s="87">
        <v>0</v>
      </c>
      <c r="G86" s="87">
        <v>2882708.2976000002</v>
      </c>
      <c r="H86" s="87">
        <v>0</v>
      </c>
      <c r="I86" s="87">
        <f t="shared" si="11"/>
        <v>2882708.2976000002</v>
      </c>
      <c r="J86" s="87">
        <v>63638952.3583</v>
      </c>
      <c r="K86" s="88">
        <f t="shared" si="17"/>
        <v>162611937.24360001</v>
      </c>
      <c r="L86" s="82"/>
      <c r="M86" s="146"/>
      <c r="N86" s="94">
        <v>3</v>
      </c>
      <c r="O86" s="143"/>
      <c r="P86" s="95" t="s">
        <v>524</v>
      </c>
      <c r="Q86" s="87">
        <v>148571828.38319999</v>
      </c>
      <c r="R86" s="96">
        <f t="shared" si="21"/>
        <v>-8911571.3699999992</v>
      </c>
      <c r="S86" s="87">
        <v>4457154.8514999999</v>
      </c>
      <c r="T86" s="87">
        <f t="shared" si="14"/>
        <v>2228577.4257499999</v>
      </c>
      <c r="U86" s="87">
        <f t="shared" si="20"/>
        <v>2228577.4257499999</v>
      </c>
      <c r="V86" s="87">
        <v>88848116.144099995</v>
      </c>
      <c r="W86" s="88">
        <f t="shared" si="22"/>
        <v>230736950.58304995</v>
      </c>
    </row>
    <row r="87" spans="1:23" ht="24.9" customHeight="1" x14ac:dyDescent="0.25">
      <c r="A87" s="143"/>
      <c r="B87" s="146"/>
      <c r="C87" s="83">
        <v>9</v>
      </c>
      <c r="D87" s="87" t="s">
        <v>145</v>
      </c>
      <c r="E87" s="87">
        <v>106726264.5865</v>
      </c>
      <c r="F87" s="87">
        <v>0</v>
      </c>
      <c r="G87" s="87">
        <v>3201787.9375999998</v>
      </c>
      <c r="H87" s="87">
        <v>0</v>
      </c>
      <c r="I87" s="87">
        <f t="shared" si="11"/>
        <v>3201787.9375999998</v>
      </c>
      <c r="J87" s="87">
        <v>73122308.996199995</v>
      </c>
      <c r="K87" s="88">
        <f t="shared" si="17"/>
        <v>183050361.5203</v>
      </c>
      <c r="L87" s="82"/>
      <c r="M87" s="146"/>
      <c r="N87" s="94">
        <v>4</v>
      </c>
      <c r="O87" s="143"/>
      <c r="P87" s="95" t="s">
        <v>525</v>
      </c>
      <c r="Q87" s="87">
        <v>117637652.083</v>
      </c>
      <c r="R87" s="96">
        <f t="shared" si="21"/>
        <v>-8911571.3699999992</v>
      </c>
      <c r="S87" s="87">
        <v>3529129.5625</v>
      </c>
      <c r="T87" s="87">
        <f t="shared" si="14"/>
        <v>1764564.78125</v>
      </c>
      <c r="U87" s="87">
        <f t="shared" si="20"/>
        <v>1764564.78125</v>
      </c>
      <c r="V87" s="87">
        <v>69319905.479399994</v>
      </c>
      <c r="W87" s="88">
        <f t="shared" si="22"/>
        <v>179810550.97364998</v>
      </c>
    </row>
    <row r="88" spans="1:23" ht="24.9" customHeight="1" x14ac:dyDescent="0.25">
      <c r="A88" s="143"/>
      <c r="B88" s="146"/>
      <c r="C88" s="83">
        <v>10</v>
      </c>
      <c r="D88" s="87" t="s">
        <v>146</v>
      </c>
      <c r="E88" s="87">
        <v>168844797.8917</v>
      </c>
      <c r="F88" s="87">
        <v>0</v>
      </c>
      <c r="G88" s="87">
        <v>5065343.9367000004</v>
      </c>
      <c r="H88" s="87">
        <v>0</v>
      </c>
      <c r="I88" s="87">
        <f t="shared" si="11"/>
        <v>5065343.9367000004</v>
      </c>
      <c r="J88" s="87">
        <v>114912925.1481</v>
      </c>
      <c r="K88" s="88">
        <f t="shared" si="17"/>
        <v>288823066.97649997</v>
      </c>
      <c r="L88" s="82"/>
      <c r="M88" s="146"/>
      <c r="N88" s="94">
        <v>5</v>
      </c>
      <c r="O88" s="143"/>
      <c r="P88" s="95" t="s">
        <v>526</v>
      </c>
      <c r="Q88" s="87">
        <v>160847209.62960002</v>
      </c>
      <c r="R88" s="96">
        <f t="shared" si="21"/>
        <v>-8911571.3699999992</v>
      </c>
      <c r="S88" s="87">
        <v>4825416.2889</v>
      </c>
      <c r="T88" s="87">
        <f t="shared" si="14"/>
        <v>2412708.14445</v>
      </c>
      <c r="U88" s="87">
        <f t="shared" si="20"/>
        <v>2412708.14445</v>
      </c>
      <c r="V88" s="87">
        <v>87768513.982600003</v>
      </c>
      <c r="W88" s="88">
        <f t="shared" si="22"/>
        <v>242116860.38665003</v>
      </c>
    </row>
    <row r="89" spans="1:23" ht="24.9" customHeight="1" x14ac:dyDescent="0.25">
      <c r="A89" s="143"/>
      <c r="B89" s="146"/>
      <c r="C89" s="83">
        <v>11</v>
      </c>
      <c r="D89" s="87" t="s">
        <v>147</v>
      </c>
      <c r="E89" s="87">
        <v>117347338.4373</v>
      </c>
      <c r="F89" s="87">
        <v>0</v>
      </c>
      <c r="G89" s="87">
        <v>3520420.1531000002</v>
      </c>
      <c r="H89" s="87">
        <v>0</v>
      </c>
      <c r="I89" s="87">
        <f t="shared" si="11"/>
        <v>3520420.1531000002</v>
      </c>
      <c r="J89" s="87">
        <v>80704823.708800003</v>
      </c>
      <c r="K89" s="88">
        <f t="shared" si="17"/>
        <v>201572582.2992</v>
      </c>
      <c r="L89" s="82"/>
      <c r="M89" s="146"/>
      <c r="N89" s="94">
        <v>6</v>
      </c>
      <c r="O89" s="143"/>
      <c r="P89" s="95" t="s">
        <v>527</v>
      </c>
      <c r="Q89" s="87">
        <v>125059882.6618</v>
      </c>
      <c r="R89" s="96">
        <f t="shared" si="21"/>
        <v>-8911571.3699999992</v>
      </c>
      <c r="S89" s="87">
        <v>3751796.4799000002</v>
      </c>
      <c r="T89" s="87">
        <f t="shared" si="14"/>
        <v>1875898.2399500001</v>
      </c>
      <c r="U89" s="87">
        <f t="shared" si="20"/>
        <v>1875898.2399500001</v>
      </c>
      <c r="V89" s="87">
        <v>67500788.870299995</v>
      </c>
      <c r="W89" s="88">
        <f t="shared" si="22"/>
        <v>185524998.40204999</v>
      </c>
    </row>
    <row r="90" spans="1:23" ht="24.9" customHeight="1" x14ac:dyDescent="0.25">
      <c r="A90" s="143"/>
      <c r="B90" s="146"/>
      <c r="C90" s="83">
        <v>12</v>
      </c>
      <c r="D90" s="87" t="s">
        <v>148</v>
      </c>
      <c r="E90" s="87">
        <v>143468903.04859999</v>
      </c>
      <c r="F90" s="87">
        <v>0</v>
      </c>
      <c r="G90" s="87">
        <v>4304067.0915000001</v>
      </c>
      <c r="H90" s="87">
        <v>0</v>
      </c>
      <c r="I90" s="87">
        <f t="shared" si="11"/>
        <v>4304067.0915000001</v>
      </c>
      <c r="J90" s="87">
        <v>95190751.021599993</v>
      </c>
      <c r="K90" s="88">
        <f t="shared" si="17"/>
        <v>242963721.16170001</v>
      </c>
      <c r="L90" s="82"/>
      <c r="M90" s="146"/>
      <c r="N90" s="94">
        <v>7</v>
      </c>
      <c r="O90" s="143"/>
      <c r="P90" s="95" t="s">
        <v>528</v>
      </c>
      <c r="Q90" s="87">
        <v>104936599.11920001</v>
      </c>
      <c r="R90" s="96">
        <f t="shared" si="21"/>
        <v>-8911571.3699999992</v>
      </c>
      <c r="S90" s="87">
        <v>3148097.9736000001</v>
      </c>
      <c r="T90" s="87">
        <f t="shared" si="14"/>
        <v>1574048.9868000001</v>
      </c>
      <c r="U90" s="87">
        <f t="shared" si="20"/>
        <v>1574048.9868000001</v>
      </c>
      <c r="V90" s="87">
        <v>60092764.607900001</v>
      </c>
      <c r="W90" s="88">
        <f t="shared" si="22"/>
        <v>157691841.3439</v>
      </c>
    </row>
    <row r="91" spans="1:23" ht="24.9" customHeight="1" x14ac:dyDescent="0.25">
      <c r="A91" s="143"/>
      <c r="B91" s="146"/>
      <c r="C91" s="83">
        <v>13</v>
      </c>
      <c r="D91" s="87" t="s">
        <v>149</v>
      </c>
      <c r="E91" s="87">
        <v>105413024.25940001</v>
      </c>
      <c r="F91" s="87">
        <v>0</v>
      </c>
      <c r="G91" s="87">
        <v>3162390.7278</v>
      </c>
      <c r="H91" s="87">
        <v>0</v>
      </c>
      <c r="I91" s="87">
        <f t="shared" si="11"/>
        <v>3162390.7278</v>
      </c>
      <c r="J91" s="87">
        <v>71624880.405200005</v>
      </c>
      <c r="K91" s="88">
        <f t="shared" si="17"/>
        <v>180200295.39240003</v>
      </c>
      <c r="L91" s="82"/>
      <c r="M91" s="146"/>
      <c r="N91" s="94">
        <v>8</v>
      </c>
      <c r="O91" s="143"/>
      <c r="P91" s="95" t="s">
        <v>529</v>
      </c>
      <c r="Q91" s="87">
        <v>122964879.59300001</v>
      </c>
      <c r="R91" s="96">
        <f t="shared" si="21"/>
        <v>-8911571.3699999992</v>
      </c>
      <c r="S91" s="87">
        <v>3688946.3878000001</v>
      </c>
      <c r="T91" s="87">
        <f t="shared" si="14"/>
        <v>1844473.1939000001</v>
      </c>
      <c r="U91" s="87">
        <f t="shared" si="20"/>
        <v>1844473.1939000001</v>
      </c>
      <c r="V91" s="87">
        <v>70550691.809499994</v>
      </c>
      <c r="W91" s="88">
        <f t="shared" si="22"/>
        <v>186448473.22640002</v>
      </c>
    </row>
    <row r="92" spans="1:23" ht="24.9" customHeight="1" x14ac:dyDescent="0.25">
      <c r="A92" s="143"/>
      <c r="B92" s="146"/>
      <c r="C92" s="83">
        <v>14</v>
      </c>
      <c r="D92" s="87" t="s">
        <v>150</v>
      </c>
      <c r="E92" s="87">
        <v>104517640.80500001</v>
      </c>
      <c r="F92" s="87">
        <v>0</v>
      </c>
      <c r="G92" s="87">
        <v>3135529.2241000002</v>
      </c>
      <c r="H92" s="87">
        <v>0</v>
      </c>
      <c r="I92" s="87">
        <f t="shared" si="11"/>
        <v>3135529.2241000002</v>
      </c>
      <c r="J92" s="87">
        <v>73020804.006799996</v>
      </c>
      <c r="K92" s="88">
        <f t="shared" si="17"/>
        <v>180673974.0359</v>
      </c>
      <c r="L92" s="82"/>
      <c r="M92" s="146"/>
      <c r="N92" s="94">
        <v>9</v>
      </c>
      <c r="O92" s="143"/>
      <c r="P92" s="95" t="s">
        <v>530</v>
      </c>
      <c r="Q92" s="87">
        <v>120592134.881</v>
      </c>
      <c r="R92" s="96">
        <f t="shared" si="21"/>
        <v>-8911571.3699999992</v>
      </c>
      <c r="S92" s="87">
        <v>3617764.0463999999</v>
      </c>
      <c r="T92" s="87">
        <f t="shared" si="14"/>
        <v>1808882.0231999999</v>
      </c>
      <c r="U92" s="87">
        <f t="shared" si="20"/>
        <v>1808882.0231999999</v>
      </c>
      <c r="V92" s="87">
        <v>66243476.311800003</v>
      </c>
      <c r="W92" s="88">
        <f t="shared" si="22"/>
        <v>179732921.84600002</v>
      </c>
    </row>
    <row r="93" spans="1:23" ht="24.9" customHeight="1" x14ac:dyDescent="0.25">
      <c r="A93" s="143"/>
      <c r="B93" s="146"/>
      <c r="C93" s="83">
        <v>15</v>
      </c>
      <c r="D93" s="87" t="s">
        <v>151</v>
      </c>
      <c r="E93" s="87">
        <v>125444055.3115</v>
      </c>
      <c r="F93" s="87">
        <v>0</v>
      </c>
      <c r="G93" s="87">
        <v>3763321.6592999999</v>
      </c>
      <c r="H93" s="87">
        <v>0</v>
      </c>
      <c r="I93" s="87">
        <f t="shared" si="11"/>
        <v>3763321.6592999999</v>
      </c>
      <c r="J93" s="87">
        <v>84687591.234099999</v>
      </c>
      <c r="K93" s="88">
        <f t="shared" si="17"/>
        <v>213894968.2049</v>
      </c>
      <c r="L93" s="82"/>
      <c r="M93" s="146"/>
      <c r="N93" s="94">
        <v>10</v>
      </c>
      <c r="O93" s="143"/>
      <c r="P93" s="95" t="s">
        <v>531</v>
      </c>
      <c r="Q93" s="87">
        <v>127493246.19499999</v>
      </c>
      <c r="R93" s="96">
        <f t="shared" si="21"/>
        <v>-8911571.3699999992</v>
      </c>
      <c r="S93" s="87">
        <v>3824797.3859000001</v>
      </c>
      <c r="T93" s="87">
        <f t="shared" si="14"/>
        <v>1912398.6929500001</v>
      </c>
      <c r="U93" s="87">
        <f t="shared" si="20"/>
        <v>1912398.6929500001</v>
      </c>
      <c r="V93" s="87">
        <v>70156018.330799997</v>
      </c>
      <c r="W93" s="88">
        <f t="shared" si="22"/>
        <v>190650091.84875</v>
      </c>
    </row>
    <row r="94" spans="1:23" ht="24.9" customHeight="1" x14ac:dyDescent="0.25">
      <c r="A94" s="143"/>
      <c r="B94" s="146"/>
      <c r="C94" s="83">
        <v>16</v>
      </c>
      <c r="D94" s="87" t="s">
        <v>152</v>
      </c>
      <c r="E94" s="87">
        <v>119865344.5851</v>
      </c>
      <c r="F94" s="87">
        <v>0</v>
      </c>
      <c r="G94" s="87">
        <v>3595960.3376000002</v>
      </c>
      <c r="H94" s="87">
        <v>0</v>
      </c>
      <c r="I94" s="87">
        <f t="shared" si="11"/>
        <v>3595960.3376000002</v>
      </c>
      <c r="J94" s="87">
        <v>82881507.743000001</v>
      </c>
      <c r="K94" s="88">
        <f t="shared" si="17"/>
        <v>206342812.66569999</v>
      </c>
      <c r="L94" s="82"/>
      <c r="M94" s="146"/>
      <c r="N94" s="94">
        <v>11</v>
      </c>
      <c r="O94" s="143"/>
      <c r="P94" s="95" t="s">
        <v>52</v>
      </c>
      <c r="Q94" s="87">
        <v>112230854.1013</v>
      </c>
      <c r="R94" s="96">
        <f t="shared" si="21"/>
        <v>-8911571.3699999992</v>
      </c>
      <c r="S94" s="87">
        <v>3366925.6230000001</v>
      </c>
      <c r="T94" s="87">
        <f t="shared" si="14"/>
        <v>1683462.8115000001</v>
      </c>
      <c r="U94" s="87">
        <f t="shared" si="20"/>
        <v>1683462.8115000001</v>
      </c>
      <c r="V94" s="87">
        <v>65625706.519400001</v>
      </c>
      <c r="W94" s="88">
        <f t="shared" si="22"/>
        <v>170628452.06220001</v>
      </c>
    </row>
    <row r="95" spans="1:23" ht="24.9" customHeight="1" x14ac:dyDescent="0.25">
      <c r="A95" s="143"/>
      <c r="B95" s="146"/>
      <c r="C95" s="83">
        <v>17</v>
      </c>
      <c r="D95" s="87" t="s">
        <v>153</v>
      </c>
      <c r="E95" s="87">
        <v>100414050.10350001</v>
      </c>
      <c r="F95" s="87">
        <v>0</v>
      </c>
      <c r="G95" s="87">
        <v>3012421.5030999999</v>
      </c>
      <c r="H95" s="87">
        <v>0</v>
      </c>
      <c r="I95" s="87">
        <f t="shared" si="11"/>
        <v>3012421.5030999999</v>
      </c>
      <c r="J95" s="87">
        <v>68018080.001100004</v>
      </c>
      <c r="K95" s="88">
        <f t="shared" si="17"/>
        <v>171444551.60769999</v>
      </c>
      <c r="L95" s="82"/>
      <c r="M95" s="146"/>
      <c r="N95" s="94">
        <v>12</v>
      </c>
      <c r="O95" s="143"/>
      <c r="P95" s="95" t="s">
        <v>532</v>
      </c>
      <c r="Q95" s="87">
        <v>143285948.4815</v>
      </c>
      <c r="R95" s="96">
        <f t="shared" si="21"/>
        <v>-8911571.3699999992</v>
      </c>
      <c r="S95" s="87">
        <v>4298578.4544000002</v>
      </c>
      <c r="T95" s="87">
        <f t="shared" si="14"/>
        <v>2149289.2272000001</v>
      </c>
      <c r="U95" s="87">
        <f t="shared" si="20"/>
        <v>2149289.2272000001</v>
      </c>
      <c r="V95" s="87">
        <v>77794192.123699993</v>
      </c>
      <c r="W95" s="88">
        <f t="shared" si="22"/>
        <v>214317858.46239999</v>
      </c>
    </row>
    <row r="96" spans="1:23" ht="24.9" customHeight="1" x14ac:dyDescent="0.25">
      <c r="A96" s="143"/>
      <c r="B96" s="146"/>
      <c r="C96" s="83">
        <v>18</v>
      </c>
      <c r="D96" s="87" t="s">
        <v>154</v>
      </c>
      <c r="E96" s="87">
        <v>104047244.2729</v>
      </c>
      <c r="F96" s="87">
        <v>0</v>
      </c>
      <c r="G96" s="87">
        <v>3121417.3281999999</v>
      </c>
      <c r="H96" s="87">
        <v>0</v>
      </c>
      <c r="I96" s="87">
        <f t="shared" si="11"/>
        <v>3121417.3281999999</v>
      </c>
      <c r="J96" s="87">
        <v>69815116.974999994</v>
      </c>
      <c r="K96" s="88">
        <f t="shared" si="17"/>
        <v>176983778.57609999</v>
      </c>
      <c r="L96" s="82"/>
      <c r="M96" s="146"/>
      <c r="N96" s="94">
        <v>13</v>
      </c>
      <c r="O96" s="143"/>
      <c r="P96" s="95" t="s">
        <v>533</v>
      </c>
      <c r="Q96" s="87">
        <v>94577277.521699995</v>
      </c>
      <c r="R96" s="96">
        <f t="shared" si="21"/>
        <v>-8911571.3699999992</v>
      </c>
      <c r="S96" s="87">
        <v>2837318.3256000001</v>
      </c>
      <c r="T96" s="87">
        <f t="shared" si="14"/>
        <v>1418659.1628</v>
      </c>
      <c r="U96" s="87">
        <f t="shared" si="20"/>
        <v>1418659.1628</v>
      </c>
      <c r="V96" s="87">
        <v>54606895.252099998</v>
      </c>
      <c r="W96" s="88">
        <f t="shared" si="22"/>
        <v>141691260.56659999</v>
      </c>
    </row>
    <row r="97" spans="1:23" ht="24.9" customHeight="1" x14ac:dyDescent="0.25">
      <c r="A97" s="143"/>
      <c r="B97" s="146"/>
      <c r="C97" s="83">
        <v>19</v>
      </c>
      <c r="D97" s="87" t="s">
        <v>155</v>
      </c>
      <c r="E97" s="87">
        <v>112362189.3326</v>
      </c>
      <c r="F97" s="87">
        <v>0</v>
      </c>
      <c r="G97" s="87">
        <v>3370865.68</v>
      </c>
      <c r="H97" s="87">
        <v>0</v>
      </c>
      <c r="I97" s="87">
        <f t="shared" si="11"/>
        <v>3370865.68</v>
      </c>
      <c r="J97" s="87">
        <v>75295619.752900004</v>
      </c>
      <c r="K97" s="88">
        <f t="shared" si="17"/>
        <v>191028674.76550001</v>
      </c>
      <c r="L97" s="82"/>
      <c r="M97" s="146"/>
      <c r="N97" s="94">
        <v>14</v>
      </c>
      <c r="O97" s="143"/>
      <c r="P97" s="95" t="s">
        <v>534</v>
      </c>
      <c r="Q97" s="87">
        <v>137501160.66710001</v>
      </c>
      <c r="R97" s="96">
        <f t="shared" si="21"/>
        <v>-8911571.3699999992</v>
      </c>
      <c r="S97" s="87">
        <v>4125034.82</v>
      </c>
      <c r="T97" s="87">
        <f t="shared" si="14"/>
        <v>2062517.41</v>
      </c>
      <c r="U97" s="87">
        <f t="shared" si="20"/>
        <v>2062517.41</v>
      </c>
      <c r="V97" s="87">
        <v>77320093.290600002</v>
      </c>
      <c r="W97" s="88">
        <f t="shared" si="22"/>
        <v>207972199.99770001</v>
      </c>
    </row>
    <row r="98" spans="1:23" ht="24.9" customHeight="1" x14ac:dyDescent="0.25">
      <c r="A98" s="143"/>
      <c r="B98" s="146"/>
      <c r="C98" s="83">
        <v>20</v>
      </c>
      <c r="D98" s="87" t="s">
        <v>156</v>
      </c>
      <c r="E98" s="87">
        <v>113707694.55159999</v>
      </c>
      <c r="F98" s="87">
        <v>0</v>
      </c>
      <c r="G98" s="87">
        <v>3411230.8365000002</v>
      </c>
      <c r="H98" s="87">
        <v>0</v>
      </c>
      <c r="I98" s="87">
        <f t="shared" si="11"/>
        <v>3411230.8365000002</v>
      </c>
      <c r="J98" s="87">
        <v>77563842.274599999</v>
      </c>
      <c r="K98" s="88">
        <f t="shared" si="17"/>
        <v>194682767.6627</v>
      </c>
      <c r="L98" s="82"/>
      <c r="M98" s="146"/>
      <c r="N98" s="94">
        <v>15</v>
      </c>
      <c r="O98" s="143"/>
      <c r="P98" s="95" t="s">
        <v>535</v>
      </c>
      <c r="Q98" s="87">
        <v>91817825.963400006</v>
      </c>
      <c r="R98" s="96">
        <f t="shared" si="21"/>
        <v>-8911571.3699999992</v>
      </c>
      <c r="S98" s="87">
        <v>2754534.7788999998</v>
      </c>
      <c r="T98" s="87">
        <f t="shared" si="14"/>
        <v>1377267.3894499999</v>
      </c>
      <c r="U98" s="87">
        <f t="shared" si="20"/>
        <v>1377267.3894499999</v>
      </c>
      <c r="V98" s="87">
        <v>53929939.770900004</v>
      </c>
      <c r="W98" s="88">
        <f t="shared" si="22"/>
        <v>138213461.75375</v>
      </c>
    </row>
    <row r="99" spans="1:23" ht="24.9" customHeight="1" x14ac:dyDescent="0.25">
      <c r="A99" s="143"/>
      <c r="B99" s="147"/>
      <c r="C99" s="83">
        <v>21</v>
      </c>
      <c r="D99" s="87" t="s">
        <v>157</v>
      </c>
      <c r="E99" s="87">
        <v>109176131.3748</v>
      </c>
      <c r="F99" s="87">
        <v>0</v>
      </c>
      <c r="G99" s="87">
        <v>3275283.9411999998</v>
      </c>
      <c r="H99" s="87">
        <v>0</v>
      </c>
      <c r="I99" s="87">
        <f t="shared" si="11"/>
        <v>3275283.9411999998</v>
      </c>
      <c r="J99" s="87">
        <v>74624644.172900006</v>
      </c>
      <c r="K99" s="88">
        <f t="shared" si="17"/>
        <v>187076059.48890001</v>
      </c>
      <c r="L99" s="82"/>
      <c r="M99" s="146"/>
      <c r="N99" s="94">
        <v>16</v>
      </c>
      <c r="O99" s="143"/>
      <c r="P99" s="95" t="s">
        <v>536</v>
      </c>
      <c r="Q99" s="87">
        <v>133114922.15060002</v>
      </c>
      <c r="R99" s="96">
        <f t="shared" si="21"/>
        <v>-8911571.3699999992</v>
      </c>
      <c r="S99" s="87">
        <v>3993447.6645</v>
      </c>
      <c r="T99" s="87">
        <f t="shared" si="14"/>
        <v>1996723.83225</v>
      </c>
      <c r="U99" s="87">
        <f t="shared" si="20"/>
        <v>1996723.83225</v>
      </c>
      <c r="V99" s="87">
        <v>78520673.453199998</v>
      </c>
      <c r="W99" s="88">
        <f t="shared" si="22"/>
        <v>204720748.06604999</v>
      </c>
    </row>
    <row r="100" spans="1:23" ht="24.9" customHeight="1" x14ac:dyDescent="0.25">
      <c r="A100" s="83"/>
      <c r="B100" s="141" t="s">
        <v>900</v>
      </c>
      <c r="C100" s="142"/>
      <c r="D100" s="90"/>
      <c r="E100" s="90">
        <f>SUM(E79:E99)</f>
        <v>2462796218.4615002</v>
      </c>
      <c r="F100" s="90">
        <f t="shared" ref="F100:J100" si="23">SUM(F79:F99)</f>
        <v>0</v>
      </c>
      <c r="G100" s="90">
        <f t="shared" si="23"/>
        <v>73883886.553800002</v>
      </c>
      <c r="H100" s="90">
        <f t="shared" si="23"/>
        <v>0</v>
      </c>
      <c r="I100" s="90">
        <f t="shared" si="11"/>
        <v>73883886.553800002</v>
      </c>
      <c r="J100" s="90">
        <f t="shared" si="23"/>
        <v>1667307398.8391001</v>
      </c>
      <c r="K100" s="113">
        <f t="shared" si="17"/>
        <v>4203987503.8544006</v>
      </c>
      <c r="L100" s="82"/>
      <c r="M100" s="146"/>
      <c r="N100" s="94">
        <v>17</v>
      </c>
      <c r="O100" s="143"/>
      <c r="P100" s="95" t="s">
        <v>537</v>
      </c>
      <c r="Q100" s="87">
        <v>166481776.6988</v>
      </c>
      <c r="R100" s="96">
        <f t="shared" si="21"/>
        <v>-8911571.3699999992</v>
      </c>
      <c r="S100" s="87">
        <v>4994453.301</v>
      </c>
      <c r="T100" s="87">
        <f t="shared" si="14"/>
        <v>2497226.6505</v>
      </c>
      <c r="U100" s="87">
        <f t="shared" si="20"/>
        <v>2497226.6505</v>
      </c>
      <c r="V100" s="87">
        <v>96960388.769999996</v>
      </c>
      <c r="W100" s="88">
        <f t="shared" si="22"/>
        <v>257027820.7493</v>
      </c>
    </row>
    <row r="101" spans="1:23" ht="24.9" customHeight="1" x14ac:dyDescent="0.25">
      <c r="A101" s="143">
        <v>5</v>
      </c>
      <c r="B101" s="145" t="s">
        <v>901</v>
      </c>
      <c r="C101" s="83">
        <v>1</v>
      </c>
      <c r="D101" s="87" t="s">
        <v>158</v>
      </c>
      <c r="E101" s="87">
        <v>184082760.53179997</v>
      </c>
      <c r="F101" s="87">
        <v>0</v>
      </c>
      <c r="G101" s="87">
        <v>5522482.8159999996</v>
      </c>
      <c r="H101" s="87">
        <v>0</v>
      </c>
      <c r="I101" s="87">
        <f t="shared" si="11"/>
        <v>5522482.8159999996</v>
      </c>
      <c r="J101" s="87">
        <v>101052493.6885</v>
      </c>
      <c r="K101" s="88">
        <f t="shared" si="17"/>
        <v>290657737.03629994</v>
      </c>
      <c r="L101" s="82"/>
      <c r="M101" s="146"/>
      <c r="N101" s="94">
        <v>18</v>
      </c>
      <c r="O101" s="143"/>
      <c r="P101" s="95" t="s">
        <v>538</v>
      </c>
      <c r="Q101" s="87">
        <v>125756423.169</v>
      </c>
      <c r="R101" s="96">
        <f t="shared" si="21"/>
        <v>-8911571.3699999992</v>
      </c>
      <c r="S101" s="87">
        <v>3772692.6951000001</v>
      </c>
      <c r="T101" s="87">
        <f t="shared" si="14"/>
        <v>1886346.3475500001</v>
      </c>
      <c r="U101" s="87">
        <f t="shared" si="20"/>
        <v>1886346.3475500001</v>
      </c>
      <c r="V101" s="87">
        <v>72410901.072899997</v>
      </c>
      <c r="W101" s="88">
        <f t="shared" si="22"/>
        <v>191142099.21945</v>
      </c>
    </row>
    <row r="102" spans="1:23" ht="24.9" customHeight="1" x14ac:dyDescent="0.25">
      <c r="A102" s="143"/>
      <c r="B102" s="146"/>
      <c r="C102" s="83">
        <v>2</v>
      </c>
      <c r="D102" s="87" t="s">
        <v>35</v>
      </c>
      <c r="E102" s="87">
        <v>222299321.19169998</v>
      </c>
      <c r="F102" s="87">
        <v>0</v>
      </c>
      <c r="G102" s="87">
        <v>6668979.6358000003</v>
      </c>
      <c r="H102" s="87">
        <v>0</v>
      </c>
      <c r="I102" s="87">
        <f t="shared" si="11"/>
        <v>6668979.6358000003</v>
      </c>
      <c r="J102" s="87">
        <v>126257930.54719999</v>
      </c>
      <c r="K102" s="88">
        <f t="shared" si="17"/>
        <v>355226231.37469995</v>
      </c>
      <c r="L102" s="82"/>
      <c r="M102" s="146"/>
      <c r="N102" s="94">
        <v>19</v>
      </c>
      <c r="O102" s="143"/>
      <c r="P102" s="95" t="s">
        <v>539</v>
      </c>
      <c r="Q102" s="87">
        <v>119071959.20730001</v>
      </c>
      <c r="R102" s="96">
        <f t="shared" si="21"/>
        <v>-8911571.3699999992</v>
      </c>
      <c r="S102" s="87">
        <v>3572158.7762000002</v>
      </c>
      <c r="T102" s="87">
        <f t="shared" si="14"/>
        <v>1786079.3881000001</v>
      </c>
      <c r="U102" s="87">
        <f t="shared" si="20"/>
        <v>1786079.3881000001</v>
      </c>
      <c r="V102" s="87">
        <v>64476032.182300001</v>
      </c>
      <c r="W102" s="88">
        <f t="shared" si="22"/>
        <v>176422499.4077</v>
      </c>
    </row>
    <row r="103" spans="1:23" ht="24.9" customHeight="1" x14ac:dyDescent="0.25">
      <c r="A103" s="143"/>
      <c r="B103" s="146"/>
      <c r="C103" s="83">
        <v>3</v>
      </c>
      <c r="D103" s="87" t="s">
        <v>159</v>
      </c>
      <c r="E103" s="87">
        <v>97221822.639300004</v>
      </c>
      <c r="F103" s="87">
        <v>0</v>
      </c>
      <c r="G103" s="87">
        <v>2916654.6792000001</v>
      </c>
      <c r="H103" s="87">
        <v>0</v>
      </c>
      <c r="I103" s="87">
        <f t="shared" si="11"/>
        <v>2916654.6792000001</v>
      </c>
      <c r="J103" s="87">
        <v>63454401.596100003</v>
      </c>
      <c r="K103" s="88">
        <f t="shared" si="17"/>
        <v>163592878.91460001</v>
      </c>
      <c r="L103" s="82"/>
      <c r="M103" s="146"/>
      <c r="N103" s="94">
        <v>20</v>
      </c>
      <c r="O103" s="143"/>
      <c r="P103" s="95" t="s">
        <v>540</v>
      </c>
      <c r="Q103" s="87">
        <v>127673928.00399999</v>
      </c>
      <c r="R103" s="96">
        <f t="shared" si="21"/>
        <v>-8911571.3699999992</v>
      </c>
      <c r="S103" s="87">
        <v>3830217.8401000001</v>
      </c>
      <c r="T103" s="87">
        <f t="shared" si="14"/>
        <v>1915108.9200500001</v>
      </c>
      <c r="U103" s="87">
        <f t="shared" si="20"/>
        <v>1915108.9200500001</v>
      </c>
      <c r="V103" s="87">
        <v>70704482.601699993</v>
      </c>
      <c r="W103" s="88">
        <f t="shared" si="22"/>
        <v>191381948.15574998</v>
      </c>
    </row>
    <row r="104" spans="1:23" ht="24.9" customHeight="1" x14ac:dyDescent="0.25">
      <c r="A104" s="143"/>
      <c r="B104" s="146"/>
      <c r="C104" s="83">
        <v>4</v>
      </c>
      <c r="D104" s="87" t="s">
        <v>160</v>
      </c>
      <c r="E104" s="87">
        <v>114900309.63579999</v>
      </c>
      <c r="F104" s="87">
        <v>0</v>
      </c>
      <c r="G104" s="87">
        <v>3447009.2891000002</v>
      </c>
      <c r="H104" s="87">
        <v>0</v>
      </c>
      <c r="I104" s="87">
        <f t="shared" si="11"/>
        <v>3447009.2891000002</v>
      </c>
      <c r="J104" s="87">
        <v>73682639.259499997</v>
      </c>
      <c r="K104" s="88">
        <f t="shared" si="17"/>
        <v>192029958.18439999</v>
      </c>
      <c r="L104" s="82"/>
      <c r="M104" s="147"/>
      <c r="N104" s="94">
        <v>21</v>
      </c>
      <c r="O104" s="143"/>
      <c r="P104" s="95" t="s">
        <v>541</v>
      </c>
      <c r="Q104" s="87">
        <v>124924529.1329</v>
      </c>
      <c r="R104" s="96">
        <f t="shared" si="21"/>
        <v>-8911571.3699999992</v>
      </c>
      <c r="S104" s="87">
        <v>3747735.8739999998</v>
      </c>
      <c r="T104" s="87">
        <f t="shared" si="14"/>
        <v>1873867.9369999999</v>
      </c>
      <c r="U104" s="87">
        <f t="shared" si="20"/>
        <v>1873867.9369999999</v>
      </c>
      <c r="V104" s="87">
        <v>69343978.414900005</v>
      </c>
      <c r="W104" s="88">
        <f t="shared" si="22"/>
        <v>187230804.11480001</v>
      </c>
    </row>
    <row r="105" spans="1:23" ht="24.9" customHeight="1" x14ac:dyDescent="0.25">
      <c r="A105" s="143"/>
      <c r="B105" s="146"/>
      <c r="C105" s="83">
        <v>5</v>
      </c>
      <c r="D105" s="87" t="s">
        <v>161</v>
      </c>
      <c r="E105" s="87">
        <v>145755774.70369998</v>
      </c>
      <c r="F105" s="87">
        <v>0</v>
      </c>
      <c r="G105" s="87">
        <v>4372673.2411000002</v>
      </c>
      <c r="H105" s="87">
        <v>0</v>
      </c>
      <c r="I105" s="87">
        <f t="shared" si="11"/>
        <v>4372673.2411000002</v>
      </c>
      <c r="J105" s="87">
        <v>89119217.531100005</v>
      </c>
      <c r="K105" s="88">
        <f t="shared" si="17"/>
        <v>239247665.47589999</v>
      </c>
      <c r="L105" s="82"/>
      <c r="M105" s="83"/>
      <c r="N105" s="142" t="s">
        <v>902</v>
      </c>
      <c r="O105" s="149"/>
      <c r="P105" s="90"/>
      <c r="Q105" s="90">
        <f t="shared" ref="Q105:V105" si="24">SUM(Q84:Q104)</f>
        <v>2655399354.1821003</v>
      </c>
      <c r="R105" s="90">
        <f t="shared" si="24"/>
        <v>-187142998.77000004</v>
      </c>
      <c r="S105" s="90">
        <f t="shared" si="24"/>
        <v>79661980.625499994</v>
      </c>
      <c r="T105" s="90">
        <f t="shared" si="24"/>
        <v>39830990.312749997</v>
      </c>
      <c r="U105" s="90">
        <f t="shared" si="24"/>
        <v>39830990.312749997</v>
      </c>
      <c r="V105" s="90">
        <f t="shared" si="24"/>
        <v>1507641037.1319005</v>
      </c>
      <c r="W105" s="113">
        <f t="shared" si="22"/>
        <v>4015728382.8567505</v>
      </c>
    </row>
    <row r="106" spans="1:23" ht="24.9" customHeight="1" x14ac:dyDescent="0.25">
      <c r="A106" s="143"/>
      <c r="B106" s="146"/>
      <c r="C106" s="83">
        <v>6</v>
      </c>
      <c r="D106" s="87" t="s">
        <v>162</v>
      </c>
      <c r="E106" s="87">
        <v>96517252.99849999</v>
      </c>
      <c r="F106" s="87">
        <v>0</v>
      </c>
      <c r="G106" s="87">
        <v>2895517.59</v>
      </c>
      <c r="H106" s="87">
        <v>0</v>
      </c>
      <c r="I106" s="87">
        <f t="shared" si="11"/>
        <v>2895517.59</v>
      </c>
      <c r="J106" s="87">
        <v>64332680.417400002</v>
      </c>
      <c r="K106" s="88">
        <f t="shared" si="17"/>
        <v>163745451.0059</v>
      </c>
      <c r="L106" s="82"/>
      <c r="M106" s="145">
        <v>23</v>
      </c>
      <c r="N106" s="94">
        <v>1</v>
      </c>
      <c r="O106" s="143" t="s">
        <v>53</v>
      </c>
      <c r="P106" s="95" t="s">
        <v>542</v>
      </c>
      <c r="Q106" s="87">
        <v>107891382.56490001</v>
      </c>
      <c r="R106" s="87">
        <v>0</v>
      </c>
      <c r="S106" s="87">
        <v>3236741.4769000001</v>
      </c>
      <c r="T106" s="87">
        <f t="shared" si="14"/>
        <v>1618370.7384500001</v>
      </c>
      <c r="U106" s="87">
        <f t="shared" ref="U106:U169" si="25">S106-T106</f>
        <v>1618370.7384500001</v>
      </c>
      <c r="V106" s="87">
        <v>71672589.895300001</v>
      </c>
      <c r="W106" s="88">
        <f>Q106+R106+U106+V106</f>
        <v>181182343.19865</v>
      </c>
    </row>
    <row r="107" spans="1:23" ht="24.9" customHeight="1" x14ac:dyDescent="0.25">
      <c r="A107" s="143"/>
      <c r="B107" s="146"/>
      <c r="C107" s="83">
        <v>7</v>
      </c>
      <c r="D107" s="87" t="s">
        <v>163</v>
      </c>
      <c r="E107" s="87">
        <v>153980915.21540001</v>
      </c>
      <c r="F107" s="87">
        <v>0</v>
      </c>
      <c r="G107" s="87">
        <v>4619427.4565000003</v>
      </c>
      <c r="H107" s="87">
        <v>0</v>
      </c>
      <c r="I107" s="87">
        <f t="shared" si="11"/>
        <v>4619427.4565000003</v>
      </c>
      <c r="J107" s="87">
        <v>94453749.387500003</v>
      </c>
      <c r="K107" s="88">
        <f t="shared" si="17"/>
        <v>253054092.05940002</v>
      </c>
      <c r="L107" s="82"/>
      <c r="M107" s="146"/>
      <c r="N107" s="94">
        <v>2</v>
      </c>
      <c r="O107" s="143"/>
      <c r="P107" s="95" t="s">
        <v>543</v>
      </c>
      <c r="Q107" s="87">
        <v>177421124.0081</v>
      </c>
      <c r="R107" s="87">
        <v>0</v>
      </c>
      <c r="S107" s="87">
        <v>5322633.7202000003</v>
      </c>
      <c r="T107" s="87">
        <f t="shared" si="14"/>
        <v>2661316.8601000002</v>
      </c>
      <c r="U107" s="87">
        <f t="shared" si="25"/>
        <v>2661316.8601000002</v>
      </c>
      <c r="V107" s="87">
        <v>84402726.219300002</v>
      </c>
      <c r="W107" s="88">
        <f t="shared" ref="W107:W121" si="26">Q107+R107+U107+V107</f>
        <v>264485167.08750001</v>
      </c>
    </row>
    <row r="108" spans="1:23" ht="24.9" customHeight="1" x14ac:dyDescent="0.25">
      <c r="A108" s="143"/>
      <c r="B108" s="146"/>
      <c r="C108" s="83">
        <v>8</v>
      </c>
      <c r="D108" s="87" t="s">
        <v>164</v>
      </c>
      <c r="E108" s="87">
        <v>155439246.26879999</v>
      </c>
      <c r="F108" s="87">
        <v>0</v>
      </c>
      <c r="G108" s="87">
        <v>4663177.3881000001</v>
      </c>
      <c r="H108" s="87">
        <v>0</v>
      </c>
      <c r="I108" s="87">
        <f t="shared" si="11"/>
        <v>4663177.3881000001</v>
      </c>
      <c r="J108" s="87">
        <v>88946107.0581</v>
      </c>
      <c r="K108" s="88">
        <f t="shared" si="17"/>
        <v>249048530.71499997</v>
      </c>
      <c r="L108" s="82"/>
      <c r="M108" s="146"/>
      <c r="N108" s="94">
        <v>3</v>
      </c>
      <c r="O108" s="143"/>
      <c r="P108" s="95" t="s">
        <v>544</v>
      </c>
      <c r="Q108" s="87">
        <v>135982154.6762</v>
      </c>
      <c r="R108" s="87">
        <v>0</v>
      </c>
      <c r="S108" s="87">
        <v>4079464.6403000001</v>
      </c>
      <c r="T108" s="87">
        <f t="shared" si="14"/>
        <v>2039732.32015</v>
      </c>
      <c r="U108" s="87">
        <f t="shared" si="25"/>
        <v>2039732.32015</v>
      </c>
      <c r="V108" s="87">
        <v>83177613.128800005</v>
      </c>
      <c r="W108" s="88">
        <f t="shared" si="26"/>
        <v>221199500.12515</v>
      </c>
    </row>
    <row r="109" spans="1:23" ht="24.9" customHeight="1" x14ac:dyDescent="0.25">
      <c r="A109" s="143"/>
      <c r="B109" s="146"/>
      <c r="C109" s="83">
        <v>9</v>
      </c>
      <c r="D109" s="87" t="s">
        <v>165</v>
      </c>
      <c r="E109" s="87">
        <v>109334305.1046</v>
      </c>
      <c r="F109" s="87">
        <v>0</v>
      </c>
      <c r="G109" s="87">
        <v>3280029.1531000002</v>
      </c>
      <c r="H109" s="87">
        <v>0</v>
      </c>
      <c r="I109" s="87">
        <f t="shared" si="11"/>
        <v>3280029.1531000002</v>
      </c>
      <c r="J109" s="87">
        <v>74609830.606000006</v>
      </c>
      <c r="K109" s="88">
        <f t="shared" si="17"/>
        <v>187224164.8637</v>
      </c>
      <c r="L109" s="82"/>
      <c r="M109" s="146"/>
      <c r="N109" s="94">
        <v>4</v>
      </c>
      <c r="O109" s="143"/>
      <c r="P109" s="95" t="s">
        <v>43</v>
      </c>
      <c r="Q109" s="87">
        <v>82810107.093400002</v>
      </c>
      <c r="R109" s="87">
        <v>0</v>
      </c>
      <c r="S109" s="87">
        <v>2484303.2127999999</v>
      </c>
      <c r="T109" s="87">
        <f t="shared" si="14"/>
        <v>1242151.6063999999</v>
      </c>
      <c r="U109" s="87">
        <f t="shared" si="25"/>
        <v>1242151.6063999999</v>
      </c>
      <c r="V109" s="87">
        <v>60696404.590400003</v>
      </c>
      <c r="W109" s="88">
        <f t="shared" si="26"/>
        <v>144748663.2902</v>
      </c>
    </row>
    <row r="110" spans="1:23" ht="24.9" customHeight="1" x14ac:dyDescent="0.25">
      <c r="A110" s="143"/>
      <c r="B110" s="146"/>
      <c r="C110" s="83">
        <v>10</v>
      </c>
      <c r="D110" s="87" t="s">
        <v>166</v>
      </c>
      <c r="E110" s="87">
        <v>125219688.23719999</v>
      </c>
      <c r="F110" s="87">
        <v>0</v>
      </c>
      <c r="G110" s="87">
        <v>3756590.6471000002</v>
      </c>
      <c r="H110" s="87">
        <v>0</v>
      </c>
      <c r="I110" s="87">
        <f t="shared" si="11"/>
        <v>3756590.6471000002</v>
      </c>
      <c r="J110" s="87">
        <v>85807118.924199998</v>
      </c>
      <c r="K110" s="88">
        <f t="shared" si="17"/>
        <v>214783397.80849999</v>
      </c>
      <c r="L110" s="82"/>
      <c r="M110" s="146"/>
      <c r="N110" s="94">
        <v>5</v>
      </c>
      <c r="O110" s="143"/>
      <c r="P110" s="95" t="s">
        <v>545</v>
      </c>
      <c r="Q110" s="87">
        <v>143684177.71520001</v>
      </c>
      <c r="R110" s="87">
        <v>0</v>
      </c>
      <c r="S110" s="87">
        <v>4310525.3315000003</v>
      </c>
      <c r="T110" s="87">
        <f t="shared" si="14"/>
        <v>2155262.6657500002</v>
      </c>
      <c r="U110" s="87">
        <f t="shared" si="25"/>
        <v>2155262.6657500002</v>
      </c>
      <c r="V110" s="87">
        <v>83878794.876399994</v>
      </c>
      <c r="W110" s="88">
        <f t="shared" si="26"/>
        <v>229718235.25735</v>
      </c>
    </row>
    <row r="111" spans="1:23" ht="24.9" customHeight="1" x14ac:dyDescent="0.25">
      <c r="A111" s="143"/>
      <c r="B111" s="146"/>
      <c r="C111" s="83">
        <v>11</v>
      </c>
      <c r="D111" s="87" t="s">
        <v>167</v>
      </c>
      <c r="E111" s="87">
        <v>96891035.413399994</v>
      </c>
      <c r="F111" s="87">
        <v>0</v>
      </c>
      <c r="G111" s="87">
        <v>2906731.0624000002</v>
      </c>
      <c r="H111" s="87">
        <v>0</v>
      </c>
      <c r="I111" s="87">
        <f t="shared" si="11"/>
        <v>2906731.0624000002</v>
      </c>
      <c r="J111" s="87">
        <v>68616742.964300007</v>
      </c>
      <c r="K111" s="88">
        <f t="shared" si="17"/>
        <v>168414509.44010001</v>
      </c>
      <c r="L111" s="82"/>
      <c r="M111" s="146"/>
      <c r="N111" s="94">
        <v>6</v>
      </c>
      <c r="O111" s="143"/>
      <c r="P111" s="95" t="s">
        <v>546</v>
      </c>
      <c r="Q111" s="87">
        <v>123494723.3462</v>
      </c>
      <c r="R111" s="87">
        <v>0</v>
      </c>
      <c r="S111" s="87">
        <v>3704841.7004</v>
      </c>
      <c r="T111" s="87">
        <f t="shared" si="14"/>
        <v>1852420.8502</v>
      </c>
      <c r="U111" s="87">
        <f t="shared" si="25"/>
        <v>1852420.8502</v>
      </c>
      <c r="V111" s="87">
        <v>83613225.931099996</v>
      </c>
      <c r="W111" s="88">
        <f t="shared" si="26"/>
        <v>208960370.1275</v>
      </c>
    </row>
    <row r="112" spans="1:23" ht="24.9" customHeight="1" x14ac:dyDescent="0.25">
      <c r="A112" s="143"/>
      <c r="B112" s="146"/>
      <c r="C112" s="83">
        <v>12</v>
      </c>
      <c r="D112" s="87" t="s">
        <v>168</v>
      </c>
      <c r="E112" s="87">
        <v>150045864.81369999</v>
      </c>
      <c r="F112" s="87">
        <v>0</v>
      </c>
      <c r="G112" s="87">
        <v>4501375.9444000004</v>
      </c>
      <c r="H112" s="87">
        <v>0</v>
      </c>
      <c r="I112" s="87">
        <f t="shared" ref="I112:I129" si="27">G112-H112</f>
        <v>4501375.9444000004</v>
      </c>
      <c r="J112" s="87">
        <v>95922965.111399993</v>
      </c>
      <c r="K112" s="88">
        <f t="shared" si="17"/>
        <v>250470205.86949998</v>
      </c>
      <c r="L112" s="82"/>
      <c r="M112" s="146"/>
      <c r="N112" s="94">
        <v>7</v>
      </c>
      <c r="O112" s="143"/>
      <c r="P112" s="95" t="s">
        <v>547</v>
      </c>
      <c r="Q112" s="87">
        <v>124825652.99150001</v>
      </c>
      <c r="R112" s="87">
        <v>0</v>
      </c>
      <c r="S112" s="87">
        <v>3744769.5896999999</v>
      </c>
      <c r="T112" s="87">
        <f t="shared" si="14"/>
        <v>1872384.7948499999</v>
      </c>
      <c r="U112" s="87">
        <f t="shared" si="25"/>
        <v>1872384.7948499999</v>
      </c>
      <c r="V112" s="87">
        <v>84284968.165099993</v>
      </c>
      <c r="W112" s="88">
        <f t="shared" si="26"/>
        <v>210983005.95144999</v>
      </c>
    </row>
    <row r="113" spans="1:23" ht="24.9" customHeight="1" x14ac:dyDescent="0.25">
      <c r="A113" s="143"/>
      <c r="B113" s="146"/>
      <c r="C113" s="83">
        <v>13</v>
      </c>
      <c r="D113" s="87" t="s">
        <v>169</v>
      </c>
      <c r="E113" s="87">
        <v>123405563.08499999</v>
      </c>
      <c r="F113" s="87">
        <v>0</v>
      </c>
      <c r="G113" s="87">
        <v>3702166.8925999999</v>
      </c>
      <c r="H113" s="87">
        <v>0</v>
      </c>
      <c r="I113" s="87">
        <f t="shared" si="27"/>
        <v>3702166.8925999999</v>
      </c>
      <c r="J113" s="87">
        <v>73176034.296900004</v>
      </c>
      <c r="K113" s="88">
        <f t="shared" si="17"/>
        <v>200283764.27450001</v>
      </c>
      <c r="L113" s="82"/>
      <c r="M113" s="146"/>
      <c r="N113" s="94">
        <v>8</v>
      </c>
      <c r="O113" s="143"/>
      <c r="P113" s="95" t="s">
        <v>548</v>
      </c>
      <c r="Q113" s="87">
        <v>147196831.20989999</v>
      </c>
      <c r="R113" s="87">
        <v>0</v>
      </c>
      <c r="S113" s="87">
        <v>4415904.9363000002</v>
      </c>
      <c r="T113" s="87">
        <f t="shared" si="14"/>
        <v>2207952.4681500001</v>
      </c>
      <c r="U113" s="87">
        <f t="shared" si="25"/>
        <v>2207952.4681500001</v>
      </c>
      <c r="V113" s="87">
        <v>108200739.6666</v>
      </c>
      <c r="W113" s="88">
        <f t="shared" si="26"/>
        <v>257605523.34464997</v>
      </c>
    </row>
    <row r="114" spans="1:23" ht="24.9" customHeight="1" x14ac:dyDescent="0.25">
      <c r="A114" s="143"/>
      <c r="B114" s="146"/>
      <c r="C114" s="83">
        <v>14</v>
      </c>
      <c r="D114" s="87" t="s">
        <v>170</v>
      </c>
      <c r="E114" s="87">
        <v>144098894.595</v>
      </c>
      <c r="F114" s="87">
        <v>0</v>
      </c>
      <c r="G114" s="87">
        <v>4322966.8378999997</v>
      </c>
      <c r="H114" s="87">
        <v>0</v>
      </c>
      <c r="I114" s="87">
        <f t="shared" si="27"/>
        <v>4322966.8378999997</v>
      </c>
      <c r="J114" s="87">
        <v>90942320.740899995</v>
      </c>
      <c r="K114" s="88">
        <f t="shared" si="17"/>
        <v>239364182.17379999</v>
      </c>
      <c r="L114" s="82"/>
      <c r="M114" s="146"/>
      <c r="N114" s="94">
        <v>9</v>
      </c>
      <c r="O114" s="143"/>
      <c r="P114" s="95" t="s">
        <v>549</v>
      </c>
      <c r="Q114" s="87">
        <v>106413658.5799</v>
      </c>
      <c r="R114" s="87">
        <v>0</v>
      </c>
      <c r="S114" s="87">
        <v>3192409.7574</v>
      </c>
      <c r="T114" s="87">
        <f t="shared" si="14"/>
        <v>1596204.8787</v>
      </c>
      <c r="U114" s="87">
        <f t="shared" si="25"/>
        <v>1596204.8787</v>
      </c>
      <c r="V114" s="87">
        <v>75072700.381200001</v>
      </c>
      <c r="W114" s="88">
        <f t="shared" si="26"/>
        <v>183082563.8398</v>
      </c>
    </row>
    <row r="115" spans="1:23" ht="24.9" customHeight="1" x14ac:dyDescent="0.25">
      <c r="A115" s="143"/>
      <c r="B115" s="146"/>
      <c r="C115" s="83">
        <v>15</v>
      </c>
      <c r="D115" s="87" t="s">
        <v>171</v>
      </c>
      <c r="E115" s="87">
        <v>184659546.2324</v>
      </c>
      <c r="F115" s="87">
        <v>0</v>
      </c>
      <c r="G115" s="87">
        <v>5539786.3870000001</v>
      </c>
      <c r="H115" s="87">
        <v>0</v>
      </c>
      <c r="I115" s="87">
        <f t="shared" si="27"/>
        <v>5539786.3870000001</v>
      </c>
      <c r="J115" s="87">
        <v>109910107.33230001</v>
      </c>
      <c r="K115" s="88">
        <f t="shared" si="17"/>
        <v>300109439.95169997</v>
      </c>
      <c r="L115" s="82"/>
      <c r="M115" s="146"/>
      <c r="N115" s="94">
        <v>10</v>
      </c>
      <c r="O115" s="143"/>
      <c r="P115" s="95" t="s">
        <v>550</v>
      </c>
      <c r="Q115" s="87">
        <v>141511765.24199998</v>
      </c>
      <c r="R115" s="87">
        <v>0</v>
      </c>
      <c r="S115" s="87">
        <v>4245352.9572999999</v>
      </c>
      <c r="T115" s="87">
        <f t="shared" si="14"/>
        <v>2122676.4786499999</v>
      </c>
      <c r="U115" s="87">
        <f t="shared" si="25"/>
        <v>2122676.4786499999</v>
      </c>
      <c r="V115" s="87">
        <v>71324375.648900002</v>
      </c>
      <c r="W115" s="88">
        <f t="shared" si="26"/>
        <v>214958817.36954999</v>
      </c>
    </row>
    <row r="116" spans="1:23" ht="24.9" customHeight="1" x14ac:dyDescent="0.25">
      <c r="A116" s="143"/>
      <c r="B116" s="146"/>
      <c r="C116" s="83">
        <v>16</v>
      </c>
      <c r="D116" s="87" t="s">
        <v>172</v>
      </c>
      <c r="E116" s="87">
        <v>138435594.70949998</v>
      </c>
      <c r="F116" s="87">
        <v>0</v>
      </c>
      <c r="G116" s="87">
        <v>4153067.8413</v>
      </c>
      <c r="H116" s="87">
        <v>0</v>
      </c>
      <c r="I116" s="87">
        <f t="shared" si="27"/>
        <v>4153067.8413</v>
      </c>
      <c r="J116" s="87">
        <v>86423202.077900007</v>
      </c>
      <c r="K116" s="88">
        <f t="shared" si="17"/>
        <v>229011864.62870002</v>
      </c>
      <c r="L116" s="82"/>
      <c r="M116" s="146"/>
      <c r="N116" s="94">
        <v>11</v>
      </c>
      <c r="O116" s="143"/>
      <c r="P116" s="95" t="s">
        <v>551</v>
      </c>
      <c r="Q116" s="87">
        <v>112180530.22839999</v>
      </c>
      <c r="R116" s="87">
        <v>0</v>
      </c>
      <c r="S116" s="87">
        <v>3365415.9068</v>
      </c>
      <c r="T116" s="87">
        <f t="shared" si="14"/>
        <v>1682707.9534</v>
      </c>
      <c r="U116" s="87">
        <f t="shared" si="25"/>
        <v>1682707.9534</v>
      </c>
      <c r="V116" s="87">
        <v>68967374.594099998</v>
      </c>
      <c r="W116" s="88">
        <f t="shared" si="26"/>
        <v>182830612.77590001</v>
      </c>
    </row>
    <row r="117" spans="1:23" ht="24.9" customHeight="1" x14ac:dyDescent="0.25">
      <c r="A117" s="143"/>
      <c r="B117" s="146"/>
      <c r="C117" s="83">
        <v>17</v>
      </c>
      <c r="D117" s="87" t="s">
        <v>173</v>
      </c>
      <c r="E117" s="87">
        <v>136162022.17809999</v>
      </c>
      <c r="F117" s="87">
        <v>0</v>
      </c>
      <c r="G117" s="87">
        <v>4084860.6653</v>
      </c>
      <c r="H117" s="87">
        <v>0</v>
      </c>
      <c r="I117" s="87">
        <f t="shared" si="27"/>
        <v>4084860.6653</v>
      </c>
      <c r="J117" s="87">
        <v>84272584.279699996</v>
      </c>
      <c r="K117" s="88">
        <f t="shared" si="17"/>
        <v>224519467.12309998</v>
      </c>
      <c r="L117" s="82"/>
      <c r="M117" s="146"/>
      <c r="N117" s="94">
        <v>12</v>
      </c>
      <c r="O117" s="143"/>
      <c r="P117" s="95" t="s">
        <v>552</v>
      </c>
      <c r="Q117" s="87">
        <v>99642429.511100009</v>
      </c>
      <c r="R117" s="87">
        <v>0</v>
      </c>
      <c r="S117" s="87">
        <v>2989272.8853000002</v>
      </c>
      <c r="T117" s="87">
        <f t="shared" si="14"/>
        <v>1494636.4426500001</v>
      </c>
      <c r="U117" s="87">
        <f t="shared" si="25"/>
        <v>1494636.4426500001</v>
      </c>
      <c r="V117" s="87">
        <v>66035996.363200001</v>
      </c>
      <c r="W117" s="88">
        <f t="shared" si="26"/>
        <v>167173062.31695002</v>
      </c>
    </row>
    <row r="118" spans="1:23" ht="24.9" customHeight="1" x14ac:dyDescent="0.25">
      <c r="A118" s="143"/>
      <c r="B118" s="146"/>
      <c r="C118" s="83">
        <v>18</v>
      </c>
      <c r="D118" s="87" t="s">
        <v>174</v>
      </c>
      <c r="E118" s="87">
        <v>191485975.046</v>
      </c>
      <c r="F118" s="87">
        <v>0</v>
      </c>
      <c r="G118" s="87">
        <v>5744579.2514000004</v>
      </c>
      <c r="H118" s="87">
        <v>0</v>
      </c>
      <c r="I118" s="87">
        <f t="shared" si="27"/>
        <v>5744579.2514000004</v>
      </c>
      <c r="J118" s="87">
        <v>104269373.8686</v>
      </c>
      <c r="K118" s="88">
        <f t="shared" si="17"/>
        <v>301499928.16600001</v>
      </c>
      <c r="L118" s="82"/>
      <c r="M118" s="146"/>
      <c r="N118" s="94">
        <v>13</v>
      </c>
      <c r="O118" s="143"/>
      <c r="P118" s="95" t="s">
        <v>553</v>
      </c>
      <c r="Q118" s="87">
        <v>83372498.11500001</v>
      </c>
      <c r="R118" s="87">
        <v>0</v>
      </c>
      <c r="S118" s="87">
        <v>2501174.9434000002</v>
      </c>
      <c r="T118" s="87">
        <f t="shared" si="14"/>
        <v>1250587.4717000001</v>
      </c>
      <c r="U118" s="87">
        <f t="shared" si="25"/>
        <v>1250587.4717000001</v>
      </c>
      <c r="V118" s="87">
        <v>61120977.575099997</v>
      </c>
      <c r="W118" s="88">
        <f t="shared" si="26"/>
        <v>145744063.1618</v>
      </c>
    </row>
    <row r="119" spans="1:23" ht="24.9" customHeight="1" x14ac:dyDescent="0.25">
      <c r="A119" s="143"/>
      <c r="B119" s="146"/>
      <c r="C119" s="83">
        <v>19</v>
      </c>
      <c r="D119" s="87" t="s">
        <v>175</v>
      </c>
      <c r="E119" s="87">
        <v>106573049.2031</v>
      </c>
      <c r="F119" s="87">
        <v>0</v>
      </c>
      <c r="G119" s="87">
        <v>3197191.4761000001</v>
      </c>
      <c r="H119" s="87">
        <v>0</v>
      </c>
      <c r="I119" s="87">
        <f t="shared" si="27"/>
        <v>3197191.4761000001</v>
      </c>
      <c r="J119" s="87">
        <v>68131757.644500002</v>
      </c>
      <c r="K119" s="88">
        <f t="shared" si="17"/>
        <v>177901998.32370001</v>
      </c>
      <c r="L119" s="82"/>
      <c r="M119" s="146"/>
      <c r="N119" s="94">
        <v>14</v>
      </c>
      <c r="O119" s="143"/>
      <c r="P119" s="95" t="s">
        <v>554</v>
      </c>
      <c r="Q119" s="87">
        <v>83018958.604699999</v>
      </c>
      <c r="R119" s="87">
        <v>0</v>
      </c>
      <c r="S119" s="87">
        <v>2490568.7581000002</v>
      </c>
      <c r="T119" s="87">
        <f t="shared" si="14"/>
        <v>1245284.3790500001</v>
      </c>
      <c r="U119" s="87">
        <f t="shared" si="25"/>
        <v>1245284.3790500001</v>
      </c>
      <c r="V119" s="87">
        <v>61445885.539899997</v>
      </c>
      <c r="W119" s="88">
        <f t="shared" si="26"/>
        <v>145710128.52364999</v>
      </c>
    </row>
    <row r="120" spans="1:23" ht="24.9" customHeight="1" x14ac:dyDescent="0.25">
      <c r="A120" s="143"/>
      <c r="B120" s="147"/>
      <c r="C120" s="83">
        <v>20</v>
      </c>
      <c r="D120" s="87" t="s">
        <v>176</v>
      </c>
      <c r="E120" s="87">
        <v>119252122.81279999</v>
      </c>
      <c r="F120" s="87">
        <v>0</v>
      </c>
      <c r="G120" s="87">
        <v>3577563.6844000001</v>
      </c>
      <c r="H120" s="87">
        <v>0</v>
      </c>
      <c r="I120" s="87">
        <f t="shared" si="27"/>
        <v>3577563.6844000001</v>
      </c>
      <c r="J120" s="87">
        <v>79897903.230100006</v>
      </c>
      <c r="K120" s="88">
        <f t="shared" si="17"/>
        <v>202727589.72729999</v>
      </c>
      <c r="L120" s="82"/>
      <c r="M120" s="146"/>
      <c r="N120" s="94">
        <v>15</v>
      </c>
      <c r="O120" s="143"/>
      <c r="P120" s="95" t="s">
        <v>555</v>
      </c>
      <c r="Q120" s="87">
        <v>94793839.979000002</v>
      </c>
      <c r="R120" s="87">
        <v>0</v>
      </c>
      <c r="S120" s="87">
        <v>2843815.1993999998</v>
      </c>
      <c r="T120" s="87">
        <f t="shared" si="14"/>
        <v>1421907.5996999999</v>
      </c>
      <c r="U120" s="87">
        <f t="shared" si="25"/>
        <v>1421907.5996999999</v>
      </c>
      <c r="V120" s="87">
        <v>66738098.095600002</v>
      </c>
      <c r="W120" s="88">
        <f t="shared" si="26"/>
        <v>162953845.67430001</v>
      </c>
    </row>
    <row r="121" spans="1:23" ht="24.9" customHeight="1" x14ac:dyDescent="0.25">
      <c r="A121" s="83"/>
      <c r="B121" s="141" t="s">
        <v>903</v>
      </c>
      <c r="C121" s="142"/>
      <c r="D121" s="90"/>
      <c r="E121" s="90">
        <f>SUM(E101:E120)</f>
        <v>2795761064.6157999</v>
      </c>
      <c r="F121" s="90">
        <f t="shared" ref="F121:J121" si="28">SUM(F101:F120)</f>
        <v>0</v>
      </c>
      <c r="G121" s="90">
        <f t="shared" si="28"/>
        <v>83872831.938799992</v>
      </c>
      <c r="H121" s="90">
        <f t="shared" si="28"/>
        <v>0</v>
      </c>
      <c r="I121" s="90">
        <f t="shared" si="27"/>
        <v>83872831.938799992</v>
      </c>
      <c r="J121" s="90">
        <f t="shared" si="28"/>
        <v>1723279160.5622001</v>
      </c>
      <c r="K121" s="113">
        <f t="shared" si="17"/>
        <v>4602913057.1168003</v>
      </c>
      <c r="L121" s="82"/>
      <c r="M121" s="147"/>
      <c r="N121" s="94">
        <v>16</v>
      </c>
      <c r="O121" s="143"/>
      <c r="P121" s="95" t="s">
        <v>556</v>
      </c>
      <c r="Q121" s="87">
        <v>114733348.8119</v>
      </c>
      <c r="R121" s="87">
        <v>0</v>
      </c>
      <c r="S121" s="87">
        <v>3442000.4643999999</v>
      </c>
      <c r="T121" s="87">
        <f t="shared" si="14"/>
        <v>1721000.2322</v>
      </c>
      <c r="U121" s="87">
        <f t="shared" si="25"/>
        <v>1721000.2322</v>
      </c>
      <c r="V121" s="87">
        <v>69507865.663499996</v>
      </c>
      <c r="W121" s="88">
        <f t="shared" si="26"/>
        <v>185962214.7076</v>
      </c>
    </row>
    <row r="122" spans="1:23" ht="24.9" customHeight="1" x14ac:dyDescent="0.25">
      <c r="A122" s="143">
        <v>6</v>
      </c>
      <c r="B122" s="145" t="s">
        <v>904</v>
      </c>
      <c r="C122" s="83">
        <v>1</v>
      </c>
      <c r="D122" s="87" t="s">
        <v>177</v>
      </c>
      <c r="E122" s="87">
        <v>135419640.5336</v>
      </c>
      <c r="F122" s="87">
        <v>0</v>
      </c>
      <c r="G122" s="87">
        <v>4062589.216</v>
      </c>
      <c r="H122" s="87">
        <f>G122/2</f>
        <v>2031294.608</v>
      </c>
      <c r="I122" s="87">
        <f t="shared" si="27"/>
        <v>2031294.608</v>
      </c>
      <c r="J122" s="87">
        <v>92300287.953999996</v>
      </c>
      <c r="K122" s="88">
        <f t="shared" si="17"/>
        <v>229751223.09560001</v>
      </c>
      <c r="L122" s="82"/>
      <c r="M122" s="83"/>
      <c r="N122" s="142" t="s">
        <v>905</v>
      </c>
      <c r="O122" s="149"/>
      <c r="P122" s="90"/>
      <c r="Q122" s="90">
        <f t="shared" ref="Q122:R122" si="29">SUM(Q106:Q121)</f>
        <v>1878973182.6774001</v>
      </c>
      <c r="R122" s="90">
        <f t="shared" si="29"/>
        <v>0</v>
      </c>
      <c r="S122" s="90">
        <f>SUM(S106:S121)</f>
        <v>56369195.480200008</v>
      </c>
      <c r="T122" s="90">
        <f t="shared" ref="T122:U122" si="30">SUM(T106:T121)</f>
        <v>28184597.740100004</v>
      </c>
      <c r="U122" s="90">
        <f t="shared" si="30"/>
        <v>28184597.740100004</v>
      </c>
      <c r="V122" s="90">
        <f>SUM(V106:V121)</f>
        <v>1200140336.3344998</v>
      </c>
      <c r="W122" s="90">
        <f>SUM(W106:W121)</f>
        <v>3107298116.7520003</v>
      </c>
    </row>
    <row r="123" spans="1:23" ht="24.9" customHeight="1" x14ac:dyDescent="0.25">
      <c r="A123" s="143"/>
      <c r="B123" s="146"/>
      <c r="C123" s="83">
        <v>2</v>
      </c>
      <c r="D123" s="87" t="s">
        <v>178</v>
      </c>
      <c r="E123" s="87">
        <v>155462449.44550002</v>
      </c>
      <c r="F123" s="87">
        <v>0</v>
      </c>
      <c r="G123" s="87">
        <v>4663873.4834000003</v>
      </c>
      <c r="H123" s="87">
        <f t="shared" ref="H123:H152" si="31">G123/2</f>
        <v>2331936.7417000001</v>
      </c>
      <c r="I123" s="87">
        <f t="shared" si="27"/>
        <v>2331936.7417000001</v>
      </c>
      <c r="J123" s="87">
        <v>105365298.7449</v>
      </c>
      <c r="K123" s="88">
        <f t="shared" si="17"/>
        <v>263159684.9321</v>
      </c>
      <c r="L123" s="82"/>
      <c r="M123" s="145">
        <v>24</v>
      </c>
      <c r="N123" s="89">
        <v>1</v>
      </c>
      <c r="O123" s="145" t="s">
        <v>54</v>
      </c>
      <c r="P123" s="87" t="s">
        <v>557</v>
      </c>
      <c r="Q123" s="87">
        <v>161006728.04879999</v>
      </c>
      <c r="R123" s="87">
        <v>0</v>
      </c>
      <c r="S123" s="87">
        <v>4830201.8415000001</v>
      </c>
      <c r="T123" s="87">
        <v>0</v>
      </c>
      <c r="U123" s="87">
        <f t="shared" si="25"/>
        <v>4830201.8415000001</v>
      </c>
      <c r="V123" s="87">
        <v>441276815.61629999</v>
      </c>
      <c r="W123" s="88">
        <f>Q123+R123+U123+V123</f>
        <v>607113745.50660002</v>
      </c>
    </row>
    <row r="124" spans="1:23" ht="24.9" customHeight="1" x14ac:dyDescent="0.25">
      <c r="A124" s="143"/>
      <c r="B124" s="146"/>
      <c r="C124" s="83">
        <v>3</v>
      </c>
      <c r="D124" s="97" t="s">
        <v>179</v>
      </c>
      <c r="E124" s="87">
        <v>103460425.23809999</v>
      </c>
      <c r="F124" s="87">
        <v>0</v>
      </c>
      <c r="G124" s="87">
        <v>3103812.7571</v>
      </c>
      <c r="H124" s="87">
        <f t="shared" si="31"/>
        <v>1551906.37855</v>
      </c>
      <c r="I124" s="87">
        <f t="shared" si="27"/>
        <v>1551906.37855</v>
      </c>
      <c r="J124" s="87">
        <v>75777820.958100006</v>
      </c>
      <c r="K124" s="88">
        <f t="shared" si="17"/>
        <v>180790152.57475001</v>
      </c>
      <c r="L124" s="82"/>
      <c r="M124" s="146"/>
      <c r="N124" s="89">
        <v>2</v>
      </c>
      <c r="O124" s="146"/>
      <c r="P124" s="97" t="s">
        <v>558</v>
      </c>
      <c r="Q124" s="87">
        <v>206952868.81799999</v>
      </c>
      <c r="R124" s="87">
        <v>0</v>
      </c>
      <c r="S124" s="87">
        <v>6208586.0645000003</v>
      </c>
      <c r="T124" s="87">
        <v>0</v>
      </c>
      <c r="U124" s="87">
        <f t="shared" si="25"/>
        <v>6208586.0645000003</v>
      </c>
      <c r="V124" s="87">
        <v>475648367.6882</v>
      </c>
      <c r="W124" s="88">
        <f t="shared" ref="W124:W142" si="32">Q124+R124+U124+V124</f>
        <v>688809822.57069993</v>
      </c>
    </row>
    <row r="125" spans="1:23" ht="24.9" customHeight="1" x14ac:dyDescent="0.25">
      <c r="A125" s="143"/>
      <c r="B125" s="146"/>
      <c r="C125" s="83">
        <v>4</v>
      </c>
      <c r="D125" s="87" t="s">
        <v>180</v>
      </c>
      <c r="E125" s="87">
        <v>127571378.3836</v>
      </c>
      <c r="F125" s="87">
        <v>0</v>
      </c>
      <c r="G125" s="87">
        <v>3827141.3514999999</v>
      </c>
      <c r="H125" s="87">
        <f t="shared" si="31"/>
        <v>1913570.6757499999</v>
      </c>
      <c r="I125" s="87">
        <f t="shared" si="27"/>
        <v>1913570.6757499999</v>
      </c>
      <c r="J125" s="87">
        <v>84002331.729499996</v>
      </c>
      <c r="K125" s="88">
        <f t="shared" si="17"/>
        <v>213487280.78885001</v>
      </c>
      <c r="L125" s="82"/>
      <c r="M125" s="146"/>
      <c r="N125" s="89">
        <v>3</v>
      </c>
      <c r="O125" s="146"/>
      <c r="P125" s="87" t="s">
        <v>559</v>
      </c>
      <c r="Q125" s="87">
        <v>333750965.99430001</v>
      </c>
      <c r="R125" s="87">
        <v>0</v>
      </c>
      <c r="S125" s="87">
        <v>10012528.979800001</v>
      </c>
      <c r="T125" s="87">
        <v>0</v>
      </c>
      <c r="U125" s="87">
        <f t="shared" si="25"/>
        <v>10012528.979800001</v>
      </c>
      <c r="V125" s="87">
        <v>566666910.43690002</v>
      </c>
      <c r="W125" s="88">
        <f t="shared" si="32"/>
        <v>910430405.41100001</v>
      </c>
    </row>
    <row r="126" spans="1:23" ht="24.9" customHeight="1" x14ac:dyDescent="0.25">
      <c r="A126" s="143"/>
      <c r="B126" s="146"/>
      <c r="C126" s="83">
        <v>5</v>
      </c>
      <c r="D126" s="87" t="s">
        <v>181</v>
      </c>
      <c r="E126" s="87">
        <v>134066396.48519999</v>
      </c>
      <c r="F126" s="87">
        <v>0</v>
      </c>
      <c r="G126" s="87">
        <v>4021991.8946000002</v>
      </c>
      <c r="H126" s="87">
        <f t="shared" si="31"/>
        <v>2010995.9473000001</v>
      </c>
      <c r="I126" s="87">
        <f t="shared" si="27"/>
        <v>2010995.9473000001</v>
      </c>
      <c r="J126" s="87">
        <v>91514774.266599998</v>
      </c>
      <c r="K126" s="88">
        <f t="shared" si="17"/>
        <v>227592166.69909996</v>
      </c>
      <c r="L126" s="82"/>
      <c r="M126" s="146"/>
      <c r="N126" s="89">
        <v>4</v>
      </c>
      <c r="O126" s="146"/>
      <c r="P126" s="87" t="s">
        <v>560</v>
      </c>
      <c r="Q126" s="87">
        <v>130444397.6258</v>
      </c>
      <c r="R126" s="87">
        <v>0</v>
      </c>
      <c r="S126" s="87">
        <v>3913331.9287999999</v>
      </c>
      <c r="T126" s="87">
        <v>0</v>
      </c>
      <c r="U126" s="87">
        <f t="shared" si="25"/>
        <v>3913331.9287999999</v>
      </c>
      <c r="V126" s="87">
        <v>419538648.13380003</v>
      </c>
      <c r="W126" s="88">
        <f t="shared" si="32"/>
        <v>553896377.68840003</v>
      </c>
    </row>
    <row r="127" spans="1:23" ht="24.9" customHeight="1" x14ac:dyDescent="0.25">
      <c r="A127" s="143"/>
      <c r="B127" s="146"/>
      <c r="C127" s="83">
        <v>6</v>
      </c>
      <c r="D127" s="87" t="s">
        <v>182</v>
      </c>
      <c r="E127" s="87">
        <v>131808079.45100002</v>
      </c>
      <c r="F127" s="87">
        <v>0</v>
      </c>
      <c r="G127" s="87">
        <v>3954242.3835</v>
      </c>
      <c r="H127" s="87">
        <f t="shared" si="31"/>
        <v>1977121.19175</v>
      </c>
      <c r="I127" s="87">
        <f t="shared" si="27"/>
        <v>1977121.19175</v>
      </c>
      <c r="J127" s="87">
        <v>92621822.641200006</v>
      </c>
      <c r="K127" s="88">
        <f t="shared" si="17"/>
        <v>226407023.28395003</v>
      </c>
      <c r="L127" s="82"/>
      <c r="M127" s="146"/>
      <c r="N127" s="89">
        <v>5</v>
      </c>
      <c r="O127" s="146"/>
      <c r="P127" s="87" t="s">
        <v>561</v>
      </c>
      <c r="Q127" s="87">
        <v>109670614.0644</v>
      </c>
      <c r="R127" s="87">
        <v>0</v>
      </c>
      <c r="S127" s="87">
        <v>3290118.4219</v>
      </c>
      <c r="T127" s="87">
        <v>0</v>
      </c>
      <c r="U127" s="87">
        <f t="shared" si="25"/>
        <v>3290118.4219</v>
      </c>
      <c r="V127" s="87">
        <v>404082290.18900001</v>
      </c>
      <c r="W127" s="88">
        <f t="shared" si="32"/>
        <v>517043022.6753</v>
      </c>
    </row>
    <row r="128" spans="1:23" ht="24.9" customHeight="1" x14ac:dyDescent="0.25">
      <c r="A128" s="143"/>
      <c r="B128" s="146"/>
      <c r="C128" s="83">
        <v>7</v>
      </c>
      <c r="D128" s="87" t="s">
        <v>183</v>
      </c>
      <c r="E128" s="87">
        <v>182101877.74770001</v>
      </c>
      <c r="F128" s="87">
        <v>0</v>
      </c>
      <c r="G128" s="87">
        <v>5463056.3323999997</v>
      </c>
      <c r="H128" s="87">
        <f t="shared" si="31"/>
        <v>2731528.1661999999</v>
      </c>
      <c r="I128" s="87">
        <f t="shared" si="27"/>
        <v>2731528.1661999999</v>
      </c>
      <c r="J128" s="87">
        <v>112902427.5407</v>
      </c>
      <c r="K128" s="88">
        <f t="shared" si="17"/>
        <v>297735833.45460004</v>
      </c>
      <c r="L128" s="82"/>
      <c r="M128" s="146"/>
      <c r="N128" s="89">
        <v>6</v>
      </c>
      <c r="O128" s="146"/>
      <c r="P128" s="87" t="s">
        <v>562</v>
      </c>
      <c r="Q128" s="87">
        <v>122607700.40360001</v>
      </c>
      <c r="R128" s="87">
        <v>0</v>
      </c>
      <c r="S128" s="87">
        <v>3678231.0120999999</v>
      </c>
      <c r="T128" s="87">
        <v>0</v>
      </c>
      <c r="U128" s="87">
        <f t="shared" si="25"/>
        <v>3678231.0120999999</v>
      </c>
      <c r="V128" s="87">
        <v>407720983.39950001</v>
      </c>
      <c r="W128" s="88">
        <f t="shared" si="32"/>
        <v>534006914.81520003</v>
      </c>
    </row>
    <row r="129" spans="1:23" ht="24.9" customHeight="1" x14ac:dyDescent="0.25">
      <c r="A129" s="143"/>
      <c r="B129" s="147"/>
      <c r="C129" s="83">
        <v>8</v>
      </c>
      <c r="D129" s="87" t="s">
        <v>184</v>
      </c>
      <c r="E129" s="87">
        <v>168086840.18720001</v>
      </c>
      <c r="F129" s="87">
        <v>0</v>
      </c>
      <c r="G129" s="87">
        <v>5042605.2056</v>
      </c>
      <c r="H129" s="87">
        <f t="shared" si="31"/>
        <v>2521302.6028</v>
      </c>
      <c r="I129" s="87">
        <f t="shared" si="27"/>
        <v>2521302.6028</v>
      </c>
      <c r="J129" s="87">
        <v>118105094.9093</v>
      </c>
      <c r="K129" s="88">
        <f t="shared" si="17"/>
        <v>288713237.69930005</v>
      </c>
      <c r="L129" s="82"/>
      <c r="M129" s="146"/>
      <c r="N129" s="89">
        <v>7</v>
      </c>
      <c r="O129" s="146"/>
      <c r="P129" s="87" t="s">
        <v>563</v>
      </c>
      <c r="Q129" s="87">
        <v>112572600.70280001</v>
      </c>
      <c r="R129" s="87">
        <v>0</v>
      </c>
      <c r="S129" s="87">
        <v>3377178.0211</v>
      </c>
      <c r="T129" s="87">
        <v>0</v>
      </c>
      <c r="U129" s="87">
        <f t="shared" si="25"/>
        <v>3377178.0211</v>
      </c>
      <c r="V129" s="87">
        <v>398569587.94319999</v>
      </c>
      <c r="W129" s="88">
        <f t="shared" si="32"/>
        <v>514519366.66710001</v>
      </c>
    </row>
    <row r="130" spans="1:23" ht="24.9" customHeight="1" x14ac:dyDescent="0.25">
      <c r="A130" s="83"/>
      <c r="B130" s="141" t="s">
        <v>906</v>
      </c>
      <c r="C130" s="142"/>
      <c r="D130" s="90"/>
      <c r="E130" s="90">
        <f>SUM(E122:E129)</f>
        <v>1137977087.4719</v>
      </c>
      <c r="F130" s="90">
        <f t="shared" ref="F130:J130" si="33">SUM(F122:F129)</f>
        <v>0</v>
      </c>
      <c r="G130" s="90">
        <f t="shared" si="33"/>
        <v>34139312.6241</v>
      </c>
      <c r="H130" s="90">
        <f t="shared" si="33"/>
        <v>17069656.31205</v>
      </c>
      <c r="I130" s="90">
        <f t="shared" si="33"/>
        <v>17069656.31205</v>
      </c>
      <c r="J130" s="90">
        <f t="shared" si="33"/>
        <v>772589858.74430001</v>
      </c>
      <c r="K130" s="113">
        <f t="shared" si="17"/>
        <v>1927636602.5282502</v>
      </c>
      <c r="L130" s="82"/>
      <c r="M130" s="146"/>
      <c r="N130" s="89">
        <v>8</v>
      </c>
      <c r="O130" s="146"/>
      <c r="P130" s="87" t="s">
        <v>564</v>
      </c>
      <c r="Q130" s="87">
        <v>135806866.7441</v>
      </c>
      <c r="R130" s="87">
        <v>0</v>
      </c>
      <c r="S130" s="87">
        <v>4074206.0022999998</v>
      </c>
      <c r="T130" s="87">
        <v>0</v>
      </c>
      <c r="U130" s="87">
        <f t="shared" si="25"/>
        <v>4074206.0022999998</v>
      </c>
      <c r="V130" s="87">
        <v>414880305.10460001</v>
      </c>
      <c r="W130" s="88">
        <f t="shared" si="32"/>
        <v>554761377.85100007</v>
      </c>
    </row>
    <row r="131" spans="1:23" ht="24.9" customHeight="1" x14ac:dyDescent="0.25">
      <c r="A131" s="143">
        <v>7</v>
      </c>
      <c r="B131" s="145" t="s">
        <v>907</v>
      </c>
      <c r="C131" s="83">
        <v>1</v>
      </c>
      <c r="D131" s="87" t="s">
        <v>185</v>
      </c>
      <c r="E131" s="87">
        <v>133934700.70699999</v>
      </c>
      <c r="F131" s="87">
        <f>-6066891.24</f>
        <v>-6066891.2400000002</v>
      </c>
      <c r="G131" s="87">
        <v>4018041.0211999998</v>
      </c>
      <c r="H131" s="87">
        <f t="shared" si="31"/>
        <v>2009020.5105999999</v>
      </c>
      <c r="I131" s="87">
        <f t="shared" ref="I131:I194" si="34">G131-H131</f>
        <v>2009020.5105999999</v>
      </c>
      <c r="J131" s="87">
        <v>75003846.3521</v>
      </c>
      <c r="K131" s="88">
        <f t="shared" si="17"/>
        <v>204880676.32969999</v>
      </c>
      <c r="L131" s="82"/>
      <c r="M131" s="146"/>
      <c r="N131" s="89">
        <v>9</v>
      </c>
      <c r="O131" s="146"/>
      <c r="P131" s="87" t="s">
        <v>565</v>
      </c>
      <c r="Q131" s="87">
        <v>90683211.769299999</v>
      </c>
      <c r="R131" s="87">
        <v>0</v>
      </c>
      <c r="S131" s="87">
        <v>2720496.3530999999</v>
      </c>
      <c r="T131" s="87">
        <v>0</v>
      </c>
      <c r="U131" s="87">
        <f t="shared" si="25"/>
        <v>2720496.3530999999</v>
      </c>
      <c r="V131" s="87">
        <v>388767456.57249999</v>
      </c>
      <c r="W131" s="88">
        <f t="shared" si="32"/>
        <v>482171164.69489998</v>
      </c>
    </row>
    <row r="132" spans="1:23" ht="24.9" customHeight="1" x14ac:dyDescent="0.25">
      <c r="A132" s="143"/>
      <c r="B132" s="146"/>
      <c r="C132" s="83">
        <v>2</v>
      </c>
      <c r="D132" s="87" t="s">
        <v>186</v>
      </c>
      <c r="E132" s="87">
        <v>118177108.00480001</v>
      </c>
      <c r="F132" s="87">
        <f t="shared" ref="F132:F153" si="35">-6066891.24</f>
        <v>-6066891.2400000002</v>
      </c>
      <c r="G132" s="87">
        <v>3545313.2401000001</v>
      </c>
      <c r="H132" s="87">
        <f t="shared" si="31"/>
        <v>1772656.62005</v>
      </c>
      <c r="I132" s="87">
        <f t="shared" si="34"/>
        <v>1772656.62005</v>
      </c>
      <c r="J132" s="87">
        <v>65288960.206500001</v>
      </c>
      <c r="K132" s="88">
        <f t="shared" si="17"/>
        <v>179171833.59135002</v>
      </c>
      <c r="L132" s="82"/>
      <c r="M132" s="146"/>
      <c r="N132" s="89">
        <v>10</v>
      </c>
      <c r="O132" s="146"/>
      <c r="P132" s="87" t="s">
        <v>566</v>
      </c>
      <c r="Q132" s="87">
        <v>154624006.2859</v>
      </c>
      <c r="R132" s="87">
        <v>0</v>
      </c>
      <c r="S132" s="87">
        <v>4638720.1886</v>
      </c>
      <c r="T132" s="87">
        <v>0</v>
      </c>
      <c r="U132" s="87">
        <f t="shared" si="25"/>
        <v>4638720.1886</v>
      </c>
      <c r="V132" s="87">
        <v>436360876.8434</v>
      </c>
      <c r="W132" s="88">
        <f t="shared" si="32"/>
        <v>595623603.31789994</v>
      </c>
    </row>
    <row r="133" spans="1:23" ht="24.9" customHeight="1" x14ac:dyDescent="0.25">
      <c r="A133" s="143"/>
      <c r="B133" s="146"/>
      <c r="C133" s="83">
        <v>3</v>
      </c>
      <c r="D133" s="87" t="s">
        <v>187</v>
      </c>
      <c r="E133" s="87">
        <v>114430575.44</v>
      </c>
      <c r="F133" s="87">
        <f t="shared" si="35"/>
        <v>-6066891.2400000002</v>
      </c>
      <c r="G133" s="87">
        <v>3432917.2631999999</v>
      </c>
      <c r="H133" s="87">
        <f t="shared" si="31"/>
        <v>1716458.6316</v>
      </c>
      <c r="I133" s="87">
        <f t="shared" si="34"/>
        <v>1716458.6316</v>
      </c>
      <c r="J133" s="87">
        <v>62412781.063500002</v>
      </c>
      <c r="K133" s="88">
        <f t="shared" si="17"/>
        <v>172492923.8951</v>
      </c>
      <c r="L133" s="82"/>
      <c r="M133" s="146"/>
      <c r="N133" s="89">
        <v>11</v>
      </c>
      <c r="O133" s="146"/>
      <c r="P133" s="87" t="s">
        <v>567</v>
      </c>
      <c r="Q133" s="87">
        <v>133664804.1979</v>
      </c>
      <c r="R133" s="87">
        <v>0</v>
      </c>
      <c r="S133" s="87">
        <v>4009944.1258999999</v>
      </c>
      <c r="T133" s="87">
        <v>0</v>
      </c>
      <c r="U133" s="87">
        <f t="shared" si="25"/>
        <v>4009944.1258999999</v>
      </c>
      <c r="V133" s="87">
        <v>418776594.05870003</v>
      </c>
      <c r="W133" s="88">
        <f t="shared" si="32"/>
        <v>556451342.38250005</v>
      </c>
    </row>
    <row r="134" spans="1:23" ht="24.9" customHeight="1" x14ac:dyDescent="0.25">
      <c r="A134" s="143"/>
      <c r="B134" s="146"/>
      <c r="C134" s="83">
        <v>4</v>
      </c>
      <c r="D134" s="87" t="s">
        <v>188</v>
      </c>
      <c r="E134" s="87">
        <v>135655951.44010001</v>
      </c>
      <c r="F134" s="87">
        <f t="shared" si="35"/>
        <v>-6066891.2400000002</v>
      </c>
      <c r="G134" s="87">
        <v>4069678.5432000002</v>
      </c>
      <c r="H134" s="87">
        <f t="shared" si="31"/>
        <v>2034839.2716000001</v>
      </c>
      <c r="I134" s="87">
        <f t="shared" si="34"/>
        <v>2034839.2716000001</v>
      </c>
      <c r="J134" s="87">
        <v>78812430.088799998</v>
      </c>
      <c r="K134" s="88">
        <f t="shared" si="17"/>
        <v>210436329.56050003</v>
      </c>
      <c r="L134" s="82"/>
      <c r="M134" s="146"/>
      <c r="N134" s="89">
        <v>12</v>
      </c>
      <c r="O134" s="146"/>
      <c r="P134" s="87" t="s">
        <v>568</v>
      </c>
      <c r="Q134" s="87">
        <v>183782476.1006</v>
      </c>
      <c r="R134" s="87">
        <v>0</v>
      </c>
      <c r="S134" s="87">
        <v>5513474.2829999998</v>
      </c>
      <c r="T134" s="87">
        <v>0</v>
      </c>
      <c r="U134" s="87">
        <f t="shared" si="25"/>
        <v>5513474.2829999998</v>
      </c>
      <c r="V134" s="87">
        <v>452880890.54650003</v>
      </c>
      <c r="W134" s="88">
        <f t="shared" si="32"/>
        <v>642176840.93009996</v>
      </c>
    </row>
    <row r="135" spans="1:23" ht="24.9" customHeight="1" x14ac:dyDescent="0.25">
      <c r="A135" s="143"/>
      <c r="B135" s="146"/>
      <c r="C135" s="83">
        <v>5</v>
      </c>
      <c r="D135" s="87" t="s">
        <v>189</v>
      </c>
      <c r="E135" s="87">
        <v>176060303.97460002</v>
      </c>
      <c r="F135" s="87">
        <f t="shared" si="35"/>
        <v>-6066891.2400000002</v>
      </c>
      <c r="G135" s="87">
        <v>5281809.1191999996</v>
      </c>
      <c r="H135" s="87">
        <f t="shared" si="31"/>
        <v>2640904.5595999998</v>
      </c>
      <c r="I135" s="87">
        <f t="shared" si="34"/>
        <v>2640904.5595999998</v>
      </c>
      <c r="J135" s="87">
        <v>102611670.1825</v>
      </c>
      <c r="K135" s="88">
        <f t="shared" si="17"/>
        <v>275245987.47670001</v>
      </c>
      <c r="L135" s="82"/>
      <c r="M135" s="146"/>
      <c r="N135" s="89">
        <v>13</v>
      </c>
      <c r="O135" s="146"/>
      <c r="P135" s="87" t="s">
        <v>569</v>
      </c>
      <c r="Q135" s="87">
        <v>198840764.1151</v>
      </c>
      <c r="R135" s="87">
        <v>0</v>
      </c>
      <c r="S135" s="87">
        <v>5965222.9234999996</v>
      </c>
      <c r="T135" s="87">
        <v>0</v>
      </c>
      <c r="U135" s="87">
        <f t="shared" si="25"/>
        <v>5965222.9234999996</v>
      </c>
      <c r="V135" s="87">
        <v>472779241.76200002</v>
      </c>
      <c r="W135" s="88">
        <f t="shared" si="32"/>
        <v>677585228.80060005</v>
      </c>
    </row>
    <row r="136" spans="1:23" ht="24.9" customHeight="1" x14ac:dyDescent="0.25">
      <c r="A136" s="143"/>
      <c r="B136" s="146"/>
      <c r="C136" s="83">
        <v>6</v>
      </c>
      <c r="D136" s="87" t="s">
        <v>190</v>
      </c>
      <c r="E136" s="87">
        <v>143843475.01809999</v>
      </c>
      <c r="F136" s="87">
        <f t="shared" si="35"/>
        <v>-6066891.2400000002</v>
      </c>
      <c r="G136" s="87">
        <v>4315304.2505000001</v>
      </c>
      <c r="H136" s="87">
        <f t="shared" si="31"/>
        <v>2157652.12525</v>
      </c>
      <c r="I136" s="87">
        <f t="shared" si="34"/>
        <v>2157652.12525</v>
      </c>
      <c r="J136" s="87">
        <v>76953754.133399993</v>
      </c>
      <c r="K136" s="88">
        <f t="shared" ref="K136:K199" si="36">E136+F136+I136+J136</f>
        <v>216887990.03674999</v>
      </c>
      <c r="L136" s="82"/>
      <c r="M136" s="146"/>
      <c r="N136" s="89">
        <v>14</v>
      </c>
      <c r="O136" s="146"/>
      <c r="P136" s="87" t="s">
        <v>570</v>
      </c>
      <c r="Q136" s="87">
        <v>107039057.7827</v>
      </c>
      <c r="R136" s="87">
        <v>0</v>
      </c>
      <c r="S136" s="87">
        <v>3211171.7335000001</v>
      </c>
      <c r="T136" s="87">
        <v>0</v>
      </c>
      <c r="U136" s="87">
        <f t="shared" si="25"/>
        <v>3211171.7335000001</v>
      </c>
      <c r="V136" s="87">
        <v>402867143.60049999</v>
      </c>
      <c r="W136" s="88">
        <f t="shared" si="32"/>
        <v>513117373.11669999</v>
      </c>
    </row>
    <row r="137" spans="1:23" ht="24.9" customHeight="1" x14ac:dyDescent="0.25">
      <c r="A137" s="143"/>
      <c r="B137" s="146"/>
      <c r="C137" s="83">
        <v>7</v>
      </c>
      <c r="D137" s="87" t="s">
        <v>191</v>
      </c>
      <c r="E137" s="87">
        <v>136448963.6223</v>
      </c>
      <c r="F137" s="87">
        <f t="shared" si="35"/>
        <v>-6066891.2400000002</v>
      </c>
      <c r="G137" s="87">
        <v>4093468.9087</v>
      </c>
      <c r="H137" s="87">
        <f t="shared" si="31"/>
        <v>2046734.45435</v>
      </c>
      <c r="I137" s="87">
        <f t="shared" si="34"/>
        <v>2046734.45435</v>
      </c>
      <c r="J137" s="87">
        <v>72667851.616899997</v>
      </c>
      <c r="K137" s="88">
        <f t="shared" si="36"/>
        <v>205096658.45354998</v>
      </c>
      <c r="L137" s="82"/>
      <c r="M137" s="146"/>
      <c r="N137" s="89">
        <v>15</v>
      </c>
      <c r="O137" s="146"/>
      <c r="P137" s="87" t="s">
        <v>571</v>
      </c>
      <c r="Q137" s="87">
        <v>129159813.92089999</v>
      </c>
      <c r="R137" s="87">
        <v>0</v>
      </c>
      <c r="S137" s="87">
        <v>3874794.4175999998</v>
      </c>
      <c r="T137" s="87">
        <v>0</v>
      </c>
      <c r="U137" s="87">
        <f t="shared" si="25"/>
        <v>3874794.4175999998</v>
      </c>
      <c r="V137" s="87">
        <v>419470262.59710002</v>
      </c>
      <c r="W137" s="88">
        <f t="shared" si="32"/>
        <v>552504870.93560004</v>
      </c>
    </row>
    <row r="138" spans="1:23" ht="24.9" customHeight="1" x14ac:dyDescent="0.25">
      <c r="A138" s="143"/>
      <c r="B138" s="146"/>
      <c r="C138" s="83">
        <v>8</v>
      </c>
      <c r="D138" s="87" t="s">
        <v>192</v>
      </c>
      <c r="E138" s="87">
        <v>117257758.2755</v>
      </c>
      <c r="F138" s="87">
        <f t="shared" si="35"/>
        <v>-6066891.2400000002</v>
      </c>
      <c r="G138" s="87">
        <v>3517732.7483000001</v>
      </c>
      <c r="H138" s="87">
        <f t="shared" si="31"/>
        <v>1758866.37415</v>
      </c>
      <c r="I138" s="87">
        <f t="shared" si="34"/>
        <v>1758866.37415</v>
      </c>
      <c r="J138" s="87">
        <v>66304316.762900002</v>
      </c>
      <c r="K138" s="88">
        <f t="shared" si="36"/>
        <v>179254050.17254999</v>
      </c>
      <c r="L138" s="82"/>
      <c r="M138" s="146"/>
      <c r="N138" s="89">
        <v>16</v>
      </c>
      <c r="O138" s="146"/>
      <c r="P138" s="87" t="s">
        <v>572</v>
      </c>
      <c r="Q138" s="87">
        <v>193361945.1997</v>
      </c>
      <c r="R138" s="87">
        <v>0</v>
      </c>
      <c r="S138" s="87">
        <v>5800858.3559999997</v>
      </c>
      <c r="T138" s="87">
        <v>0</v>
      </c>
      <c r="U138" s="87">
        <f t="shared" si="25"/>
        <v>5800858.3559999997</v>
      </c>
      <c r="V138" s="87">
        <v>467813777.14069998</v>
      </c>
      <c r="W138" s="88">
        <f t="shared" si="32"/>
        <v>666976580.69639993</v>
      </c>
    </row>
    <row r="139" spans="1:23" ht="24.9" customHeight="1" x14ac:dyDescent="0.25">
      <c r="A139" s="143"/>
      <c r="B139" s="146"/>
      <c r="C139" s="83">
        <v>9</v>
      </c>
      <c r="D139" s="87" t="s">
        <v>193</v>
      </c>
      <c r="E139" s="87">
        <v>148126791.65000001</v>
      </c>
      <c r="F139" s="87">
        <f t="shared" si="35"/>
        <v>-6066891.2400000002</v>
      </c>
      <c r="G139" s="87">
        <v>4443803.7494999999</v>
      </c>
      <c r="H139" s="87">
        <f t="shared" si="31"/>
        <v>2221901.87475</v>
      </c>
      <c r="I139" s="87">
        <f t="shared" si="34"/>
        <v>2221901.87475</v>
      </c>
      <c r="J139" s="87">
        <v>82031916.8926</v>
      </c>
      <c r="K139" s="88">
        <f t="shared" si="36"/>
        <v>226313719.17734998</v>
      </c>
      <c r="L139" s="82"/>
      <c r="M139" s="146"/>
      <c r="N139" s="89">
        <v>17</v>
      </c>
      <c r="O139" s="146"/>
      <c r="P139" s="87" t="s">
        <v>573</v>
      </c>
      <c r="Q139" s="87">
        <v>187622770.07449999</v>
      </c>
      <c r="R139" s="87">
        <v>0</v>
      </c>
      <c r="S139" s="87">
        <v>5628683.1021999996</v>
      </c>
      <c r="T139" s="87">
        <v>0</v>
      </c>
      <c r="U139" s="87">
        <f t="shared" si="25"/>
        <v>5628683.1021999996</v>
      </c>
      <c r="V139" s="87">
        <v>462456705.65670002</v>
      </c>
      <c r="W139" s="88">
        <f t="shared" si="32"/>
        <v>655708158.83340001</v>
      </c>
    </row>
    <row r="140" spans="1:23" ht="24.9" customHeight="1" x14ac:dyDescent="0.25">
      <c r="A140" s="143"/>
      <c r="B140" s="146"/>
      <c r="C140" s="83">
        <v>10</v>
      </c>
      <c r="D140" s="87" t="s">
        <v>194</v>
      </c>
      <c r="E140" s="87">
        <v>140144737.22799999</v>
      </c>
      <c r="F140" s="87">
        <f t="shared" si="35"/>
        <v>-6066891.2400000002</v>
      </c>
      <c r="G140" s="87">
        <v>4204342.1168</v>
      </c>
      <c r="H140" s="87">
        <f t="shared" si="31"/>
        <v>2102171.0584</v>
      </c>
      <c r="I140" s="87">
        <f t="shared" si="34"/>
        <v>2102171.0584</v>
      </c>
      <c r="J140" s="87">
        <v>82178194.475600004</v>
      </c>
      <c r="K140" s="88">
        <f t="shared" si="36"/>
        <v>218358211.52199998</v>
      </c>
      <c r="L140" s="82"/>
      <c r="M140" s="146"/>
      <c r="N140" s="89">
        <v>18</v>
      </c>
      <c r="O140" s="146"/>
      <c r="P140" s="87" t="s">
        <v>574</v>
      </c>
      <c r="Q140" s="87">
        <v>191578538.80050001</v>
      </c>
      <c r="R140" s="87">
        <v>0</v>
      </c>
      <c r="S140" s="87">
        <v>5747356.1639999999</v>
      </c>
      <c r="T140" s="87">
        <v>0</v>
      </c>
      <c r="U140" s="87">
        <f t="shared" si="25"/>
        <v>5747356.1639999999</v>
      </c>
      <c r="V140" s="87">
        <v>466050472.94279999</v>
      </c>
      <c r="W140" s="88">
        <f t="shared" si="32"/>
        <v>663376367.9073</v>
      </c>
    </row>
    <row r="141" spans="1:23" ht="24.9" customHeight="1" x14ac:dyDescent="0.25">
      <c r="A141" s="143"/>
      <c r="B141" s="146"/>
      <c r="C141" s="83">
        <v>11</v>
      </c>
      <c r="D141" s="87" t="s">
        <v>195</v>
      </c>
      <c r="E141" s="87">
        <v>160456370.91889998</v>
      </c>
      <c r="F141" s="87">
        <f t="shared" si="35"/>
        <v>-6066891.2400000002</v>
      </c>
      <c r="G141" s="87">
        <v>4813691.1276000002</v>
      </c>
      <c r="H141" s="87">
        <f t="shared" si="31"/>
        <v>2406845.5638000001</v>
      </c>
      <c r="I141" s="87">
        <f t="shared" si="34"/>
        <v>2406845.5638000001</v>
      </c>
      <c r="J141" s="87">
        <v>85708636.141399994</v>
      </c>
      <c r="K141" s="88">
        <f t="shared" si="36"/>
        <v>242504961.38409996</v>
      </c>
      <c r="L141" s="82"/>
      <c r="M141" s="146"/>
      <c r="N141" s="89">
        <v>19</v>
      </c>
      <c r="O141" s="146"/>
      <c r="P141" s="87" t="s">
        <v>575</v>
      </c>
      <c r="Q141" s="87">
        <v>148168086.27899998</v>
      </c>
      <c r="R141" s="87">
        <v>0</v>
      </c>
      <c r="S141" s="87">
        <v>4445042.5883999998</v>
      </c>
      <c r="T141" s="87">
        <v>0</v>
      </c>
      <c r="U141" s="87">
        <f t="shared" si="25"/>
        <v>4445042.5883999998</v>
      </c>
      <c r="V141" s="87">
        <v>432496174.03399998</v>
      </c>
      <c r="W141" s="88">
        <f t="shared" si="32"/>
        <v>585109302.90139997</v>
      </c>
    </row>
    <row r="142" spans="1:23" ht="24.9" customHeight="1" x14ac:dyDescent="0.25">
      <c r="A142" s="143"/>
      <c r="B142" s="146"/>
      <c r="C142" s="83">
        <v>12</v>
      </c>
      <c r="D142" s="87" t="s">
        <v>196</v>
      </c>
      <c r="E142" s="87">
        <v>123221041.82519999</v>
      </c>
      <c r="F142" s="87">
        <f t="shared" si="35"/>
        <v>-6066891.2400000002</v>
      </c>
      <c r="G142" s="87">
        <v>3696631.2548000002</v>
      </c>
      <c r="H142" s="87">
        <f t="shared" si="31"/>
        <v>1848315.6274000001</v>
      </c>
      <c r="I142" s="87">
        <f t="shared" si="34"/>
        <v>1848315.6274000001</v>
      </c>
      <c r="J142" s="87">
        <v>73498291.228699997</v>
      </c>
      <c r="K142" s="88">
        <f t="shared" si="36"/>
        <v>192500757.44129997</v>
      </c>
      <c r="L142" s="82"/>
      <c r="M142" s="147"/>
      <c r="N142" s="89">
        <v>20</v>
      </c>
      <c r="O142" s="147"/>
      <c r="P142" s="87" t="s">
        <v>576</v>
      </c>
      <c r="Q142" s="87">
        <v>169485437.33570001</v>
      </c>
      <c r="R142" s="87">
        <v>0</v>
      </c>
      <c r="S142" s="87">
        <v>5084563.1200999999</v>
      </c>
      <c r="T142" s="87">
        <v>0</v>
      </c>
      <c r="U142" s="87">
        <f t="shared" si="25"/>
        <v>5084563.1200999999</v>
      </c>
      <c r="V142" s="87">
        <v>448028890.71710002</v>
      </c>
      <c r="W142" s="88">
        <f t="shared" si="32"/>
        <v>622598891.17289996</v>
      </c>
    </row>
    <row r="143" spans="1:23" ht="24.9" customHeight="1" x14ac:dyDescent="0.25">
      <c r="A143" s="143"/>
      <c r="B143" s="146"/>
      <c r="C143" s="83">
        <v>13</v>
      </c>
      <c r="D143" s="87" t="s">
        <v>197</v>
      </c>
      <c r="E143" s="87">
        <v>148017433.4648</v>
      </c>
      <c r="F143" s="87">
        <f t="shared" si="35"/>
        <v>-6066891.2400000002</v>
      </c>
      <c r="G143" s="87">
        <v>4440523.0038999999</v>
      </c>
      <c r="H143" s="87">
        <f t="shared" si="31"/>
        <v>2220261.5019499999</v>
      </c>
      <c r="I143" s="87">
        <f t="shared" si="34"/>
        <v>2220261.5019499999</v>
      </c>
      <c r="J143" s="87">
        <v>93175999.423299998</v>
      </c>
      <c r="K143" s="88">
        <f t="shared" si="36"/>
        <v>237346803.15004998</v>
      </c>
      <c r="L143" s="82"/>
      <c r="M143" s="83"/>
      <c r="N143" s="142" t="s">
        <v>908</v>
      </c>
      <c r="O143" s="149"/>
      <c r="P143" s="90"/>
      <c r="Q143" s="90">
        <f t="shared" ref="Q143:R143" si="37">SUM(Q123:Q142)</f>
        <v>3200823654.2635994</v>
      </c>
      <c r="R143" s="90">
        <f t="shared" si="37"/>
        <v>0</v>
      </c>
      <c r="S143" s="90">
        <f>SUM(S123:S142)</f>
        <v>96024709.627900034</v>
      </c>
      <c r="T143" s="90">
        <f t="shared" ref="T143:U143" si="38">SUM(T123:T142)</f>
        <v>0</v>
      </c>
      <c r="U143" s="90">
        <f t="shared" si="38"/>
        <v>96024709.627900034</v>
      </c>
      <c r="V143" s="90">
        <f>SUM(V123:V142)</f>
        <v>8797132394.9834995</v>
      </c>
      <c r="W143" s="90">
        <f>SUM(W123:W142)</f>
        <v>12093980758.875</v>
      </c>
    </row>
    <row r="144" spans="1:23" ht="24.9" customHeight="1" x14ac:dyDescent="0.25">
      <c r="A144" s="143"/>
      <c r="B144" s="146"/>
      <c r="C144" s="83">
        <v>14</v>
      </c>
      <c r="D144" s="87" t="s">
        <v>198</v>
      </c>
      <c r="E144" s="87">
        <v>109341070.37709999</v>
      </c>
      <c r="F144" s="87">
        <f t="shared" si="35"/>
        <v>-6066891.2400000002</v>
      </c>
      <c r="G144" s="87">
        <v>3280232.1113</v>
      </c>
      <c r="H144" s="87">
        <f t="shared" si="31"/>
        <v>1640116.05565</v>
      </c>
      <c r="I144" s="87">
        <f t="shared" si="34"/>
        <v>1640116.05565</v>
      </c>
      <c r="J144" s="87">
        <v>62733242.435199998</v>
      </c>
      <c r="K144" s="88">
        <f t="shared" si="36"/>
        <v>167647537.62794998</v>
      </c>
      <c r="L144" s="82"/>
      <c r="M144" s="145">
        <v>25</v>
      </c>
      <c r="N144" s="89">
        <v>1</v>
      </c>
      <c r="O144" s="145" t="s">
        <v>55</v>
      </c>
      <c r="P144" s="87" t="s">
        <v>577</v>
      </c>
      <c r="Q144" s="87">
        <v>110894540.5017</v>
      </c>
      <c r="R144" s="87">
        <f>-3018317.48</f>
        <v>-3018317.48</v>
      </c>
      <c r="S144" s="87">
        <v>3326836.2149999999</v>
      </c>
      <c r="T144" s="87"/>
      <c r="U144" s="87">
        <f t="shared" si="25"/>
        <v>3326836.2149999999</v>
      </c>
      <c r="V144" s="87">
        <v>67034104.165600002</v>
      </c>
      <c r="W144" s="88">
        <f>Q144+R144+U144+V144</f>
        <v>178237163.4023</v>
      </c>
    </row>
    <row r="145" spans="1:23" ht="24.9" customHeight="1" x14ac:dyDescent="0.25">
      <c r="A145" s="143"/>
      <c r="B145" s="146"/>
      <c r="C145" s="83">
        <v>15</v>
      </c>
      <c r="D145" s="87" t="s">
        <v>199</v>
      </c>
      <c r="E145" s="87">
        <v>114865108.0669</v>
      </c>
      <c r="F145" s="87">
        <f t="shared" si="35"/>
        <v>-6066891.2400000002</v>
      </c>
      <c r="G145" s="87">
        <v>3445953.2420000001</v>
      </c>
      <c r="H145" s="87">
        <f t="shared" si="31"/>
        <v>1722976.621</v>
      </c>
      <c r="I145" s="87">
        <f t="shared" si="34"/>
        <v>1722976.621</v>
      </c>
      <c r="J145" s="87">
        <v>67310473.471300006</v>
      </c>
      <c r="K145" s="88">
        <f t="shared" si="36"/>
        <v>177831666.9192</v>
      </c>
      <c r="L145" s="82"/>
      <c r="M145" s="146"/>
      <c r="N145" s="89">
        <v>2</v>
      </c>
      <c r="O145" s="146"/>
      <c r="P145" s="87" t="s">
        <v>578</v>
      </c>
      <c r="Q145" s="87">
        <v>124998170.28479999</v>
      </c>
      <c r="R145" s="87">
        <f t="shared" ref="R145:R156" si="39">-3018317.48</f>
        <v>-3018317.48</v>
      </c>
      <c r="S145" s="87">
        <v>3749945.1085000001</v>
      </c>
      <c r="T145" s="87"/>
      <c r="U145" s="87">
        <f t="shared" si="25"/>
        <v>3749945.1085000001</v>
      </c>
      <c r="V145" s="87">
        <v>66902853.0009</v>
      </c>
      <c r="W145" s="88">
        <f t="shared" ref="W145:W155" si="40">Q145+R145+U145+V145</f>
        <v>192632650.91420001</v>
      </c>
    </row>
    <row r="146" spans="1:23" ht="24.9" customHeight="1" x14ac:dyDescent="0.25">
      <c r="A146" s="143"/>
      <c r="B146" s="146"/>
      <c r="C146" s="83">
        <v>16</v>
      </c>
      <c r="D146" s="87" t="s">
        <v>200</v>
      </c>
      <c r="E146" s="87">
        <v>104770986.7057</v>
      </c>
      <c r="F146" s="87">
        <f t="shared" si="35"/>
        <v>-6066891.2400000002</v>
      </c>
      <c r="G146" s="87">
        <v>3143129.6011999999</v>
      </c>
      <c r="H146" s="87">
        <f t="shared" si="31"/>
        <v>1571564.8006</v>
      </c>
      <c r="I146" s="87">
        <f t="shared" si="34"/>
        <v>1571564.8006</v>
      </c>
      <c r="J146" s="87">
        <v>58536118.451800004</v>
      </c>
      <c r="K146" s="88">
        <f t="shared" si="36"/>
        <v>158811778.71810001</v>
      </c>
      <c r="L146" s="82"/>
      <c r="M146" s="146"/>
      <c r="N146" s="89">
        <v>3</v>
      </c>
      <c r="O146" s="146"/>
      <c r="P146" s="87" t="s">
        <v>579</v>
      </c>
      <c r="Q146" s="87">
        <v>127987030.32269999</v>
      </c>
      <c r="R146" s="87">
        <f t="shared" si="39"/>
        <v>-3018317.48</v>
      </c>
      <c r="S146" s="87">
        <v>3839610.9097000002</v>
      </c>
      <c r="T146" s="87"/>
      <c r="U146" s="87">
        <f t="shared" si="25"/>
        <v>3839610.9097000002</v>
      </c>
      <c r="V146" s="87">
        <v>71047844.512400001</v>
      </c>
      <c r="W146" s="88">
        <f t="shared" si="40"/>
        <v>199856168.26480001</v>
      </c>
    </row>
    <row r="147" spans="1:23" ht="24.9" customHeight="1" x14ac:dyDescent="0.25">
      <c r="A147" s="143"/>
      <c r="B147" s="146"/>
      <c r="C147" s="83">
        <v>17</v>
      </c>
      <c r="D147" s="87" t="s">
        <v>201</v>
      </c>
      <c r="E147" s="87">
        <v>132567304.42659999</v>
      </c>
      <c r="F147" s="87">
        <f t="shared" si="35"/>
        <v>-6066891.2400000002</v>
      </c>
      <c r="G147" s="87">
        <v>3977019.1327999998</v>
      </c>
      <c r="H147" s="87">
        <f t="shared" si="31"/>
        <v>1988509.5663999999</v>
      </c>
      <c r="I147" s="87">
        <f t="shared" si="34"/>
        <v>1988509.5663999999</v>
      </c>
      <c r="J147" s="87">
        <v>73678148.256899998</v>
      </c>
      <c r="K147" s="88">
        <f t="shared" si="36"/>
        <v>202167071.0099</v>
      </c>
      <c r="L147" s="82"/>
      <c r="M147" s="146"/>
      <c r="N147" s="89">
        <v>4</v>
      </c>
      <c r="O147" s="146"/>
      <c r="P147" s="87" t="s">
        <v>580</v>
      </c>
      <c r="Q147" s="87">
        <v>151007254.3716</v>
      </c>
      <c r="R147" s="87">
        <f t="shared" si="39"/>
        <v>-3018317.48</v>
      </c>
      <c r="S147" s="87">
        <v>4530217.6310999999</v>
      </c>
      <c r="T147" s="87"/>
      <c r="U147" s="87">
        <f t="shared" si="25"/>
        <v>4530217.6310999999</v>
      </c>
      <c r="V147" s="87">
        <v>81147744.296399996</v>
      </c>
      <c r="W147" s="88">
        <f t="shared" si="40"/>
        <v>233666898.81910002</v>
      </c>
    </row>
    <row r="148" spans="1:23" ht="24.9" customHeight="1" x14ac:dyDescent="0.25">
      <c r="A148" s="143"/>
      <c r="B148" s="146"/>
      <c r="C148" s="83">
        <v>18</v>
      </c>
      <c r="D148" s="87" t="s">
        <v>202</v>
      </c>
      <c r="E148" s="87">
        <v>124229035.14740001</v>
      </c>
      <c r="F148" s="87">
        <f t="shared" si="35"/>
        <v>-6066891.2400000002</v>
      </c>
      <c r="G148" s="87">
        <v>3726871.0543999998</v>
      </c>
      <c r="H148" s="87">
        <f t="shared" si="31"/>
        <v>1863435.5271999999</v>
      </c>
      <c r="I148" s="87">
        <f t="shared" si="34"/>
        <v>1863435.5271999999</v>
      </c>
      <c r="J148" s="87">
        <v>74661152.014500007</v>
      </c>
      <c r="K148" s="88">
        <f t="shared" si="36"/>
        <v>194686731.44910002</v>
      </c>
      <c r="L148" s="82"/>
      <c r="M148" s="146"/>
      <c r="N148" s="89">
        <v>5</v>
      </c>
      <c r="O148" s="146"/>
      <c r="P148" s="87" t="s">
        <v>581</v>
      </c>
      <c r="Q148" s="87">
        <v>107825678.117</v>
      </c>
      <c r="R148" s="87">
        <f t="shared" si="39"/>
        <v>-3018317.48</v>
      </c>
      <c r="S148" s="87">
        <v>3234770.3435</v>
      </c>
      <c r="T148" s="87"/>
      <c r="U148" s="87">
        <f t="shared" si="25"/>
        <v>3234770.3435</v>
      </c>
      <c r="V148" s="87">
        <v>61793717.420199998</v>
      </c>
      <c r="W148" s="88">
        <f t="shared" si="40"/>
        <v>169835848.4007</v>
      </c>
    </row>
    <row r="149" spans="1:23" ht="24.9" customHeight="1" x14ac:dyDescent="0.25">
      <c r="A149" s="143"/>
      <c r="B149" s="146"/>
      <c r="C149" s="83">
        <v>19</v>
      </c>
      <c r="D149" s="87" t="s">
        <v>203</v>
      </c>
      <c r="E149" s="87">
        <v>145495067.30689999</v>
      </c>
      <c r="F149" s="87">
        <f t="shared" si="35"/>
        <v>-6066891.2400000002</v>
      </c>
      <c r="G149" s="87">
        <v>4364852.0192</v>
      </c>
      <c r="H149" s="87">
        <f t="shared" si="31"/>
        <v>2182426.0096</v>
      </c>
      <c r="I149" s="87">
        <f t="shared" si="34"/>
        <v>2182426.0096</v>
      </c>
      <c r="J149" s="87">
        <v>87697183.284199998</v>
      </c>
      <c r="K149" s="88">
        <f t="shared" si="36"/>
        <v>229307785.36070001</v>
      </c>
      <c r="L149" s="82"/>
      <c r="M149" s="146"/>
      <c r="N149" s="89">
        <v>6</v>
      </c>
      <c r="O149" s="146"/>
      <c r="P149" s="87" t="s">
        <v>582</v>
      </c>
      <c r="Q149" s="87">
        <v>101392184.6961</v>
      </c>
      <c r="R149" s="87">
        <f t="shared" si="39"/>
        <v>-3018317.48</v>
      </c>
      <c r="S149" s="87">
        <v>3041765.5408999999</v>
      </c>
      <c r="T149" s="87"/>
      <c r="U149" s="87">
        <f t="shared" si="25"/>
        <v>3041765.5408999999</v>
      </c>
      <c r="V149" s="87">
        <v>63850036.776600003</v>
      </c>
      <c r="W149" s="88">
        <f t="shared" si="40"/>
        <v>165265669.5336</v>
      </c>
    </row>
    <row r="150" spans="1:23" ht="24.9" customHeight="1" x14ac:dyDescent="0.25">
      <c r="A150" s="143"/>
      <c r="B150" s="146"/>
      <c r="C150" s="83">
        <v>20</v>
      </c>
      <c r="D150" s="87" t="s">
        <v>204</v>
      </c>
      <c r="E150" s="87">
        <v>100839393.955</v>
      </c>
      <c r="F150" s="87">
        <f t="shared" si="35"/>
        <v>-6066891.2400000002</v>
      </c>
      <c r="G150" s="87">
        <v>3025181.8187000002</v>
      </c>
      <c r="H150" s="87">
        <f t="shared" si="31"/>
        <v>1512590.9093500001</v>
      </c>
      <c r="I150" s="87">
        <f t="shared" si="34"/>
        <v>1512590.9093500001</v>
      </c>
      <c r="J150" s="87">
        <v>59764604.819899999</v>
      </c>
      <c r="K150" s="88">
        <f t="shared" si="36"/>
        <v>156049698.44424999</v>
      </c>
      <c r="L150" s="82"/>
      <c r="M150" s="146"/>
      <c r="N150" s="89">
        <v>7</v>
      </c>
      <c r="O150" s="146"/>
      <c r="P150" s="87" t="s">
        <v>583</v>
      </c>
      <c r="Q150" s="87">
        <v>115849677.7946</v>
      </c>
      <c r="R150" s="87">
        <f t="shared" si="39"/>
        <v>-3018317.48</v>
      </c>
      <c r="S150" s="87">
        <v>3475490.3338000001</v>
      </c>
      <c r="T150" s="87"/>
      <c r="U150" s="87">
        <f t="shared" si="25"/>
        <v>3475490.3338000001</v>
      </c>
      <c r="V150" s="87">
        <v>66469693.491400003</v>
      </c>
      <c r="W150" s="88">
        <f t="shared" si="40"/>
        <v>182776544.13980001</v>
      </c>
    </row>
    <row r="151" spans="1:23" ht="24.9" customHeight="1" x14ac:dyDescent="0.25">
      <c r="A151" s="143"/>
      <c r="B151" s="146"/>
      <c r="C151" s="83">
        <v>21</v>
      </c>
      <c r="D151" s="87" t="s">
        <v>205</v>
      </c>
      <c r="E151" s="87">
        <v>137880056.6737</v>
      </c>
      <c r="F151" s="87">
        <f t="shared" si="35"/>
        <v>-6066891.2400000002</v>
      </c>
      <c r="G151" s="87">
        <v>4136401.7001999998</v>
      </c>
      <c r="H151" s="87">
        <f t="shared" si="31"/>
        <v>2068200.8500999999</v>
      </c>
      <c r="I151" s="87">
        <f t="shared" si="34"/>
        <v>2068200.8500999999</v>
      </c>
      <c r="J151" s="87">
        <v>80837776.623600006</v>
      </c>
      <c r="K151" s="88">
        <f t="shared" si="36"/>
        <v>214719142.90740001</v>
      </c>
      <c r="L151" s="82"/>
      <c r="M151" s="146"/>
      <c r="N151" s="89">
        <v>8</v>
      </c>
      <c r="O151" s="146"/>
      <c r="P151" s="87" t="s">
        <v>584</v>
      </c>
      <c r="Q151" s="87">
        <v>181276809.38010001</v>
      </c>
      <c r="R151" s="87">
        <f t="shared" si="39"/>
        <v>-3018317.48</v>
      </c>
      <c r="S151" s="87">
        <v>5438304.2813999997</v>
      </c>
      <c r="T151" s="87"/>
      <c r="U151" s="87">
        <f t="shared" si="25"/>
        <v>5438304.2813999997</v>
      </c>
      <c r="V151" s="87">
        <v>100350127.0115</v>
      </c>
      <c r="W151" s="88">
        <f t="shared" si="40"/>
        <v>284046923.19300002</v>
      </c>
    </row>
    <row r="152" spans="1:23" ht="24.9" customHeight="1" x14ac:dyDescent="0.25">
      <c r="A152" s="143"/>
      <c r="B152" s="146"/>
      <c r="C152" s="83">
        <v>22</v>
      </c>
      <c r="D152" s="87" t="s">
        <v>206</v>
      </c>
      <c r="E152" s="87">
        <v>134256311.15600002</v>
      </c>
      <c r="F152" s="87">
        <f t="shared" si="35"/>
        <v>-6066891.2400000002</v>
      </c>
      <c r="G152" s="87">
        <v>4027689.3347</v>
      </c>
      <c r="H152" s="87">
        <f t="shared" si="31"/>
        <v>2013844.66735</v>
      </c>
      <c r="I152" s="87">
        <f t="shared" si="34"/>
        <v>2013844.66735</v>
      </c>
      <c r="J152" s="87">
        <v>76454202.387600005</v>
      </c>
      <c r="K152" s="88">
        <f t="shared" si="36"/>
        <v>206657466.97095001</v>
      </c>
      <c r="L152" s="82"/>
      <c r="M152" s="146"/>
      <c r="N152" s="89">
        <v>9</v>
      </c>
      <c r="O152" s="146"/>
      <c r="P152" s="87" t="s">
        <v>69</v>
      </c>
      <c r="Q152" s="87">
        <v>167997294.90099999</v>
      </c>
      <c r="R152" s="87">
        <f t="shared" si="39"/>
        <v>-3018317.48</v>
      </c>
      <c r="S152" s="87">
        <v>5039918.8470000001</v>
      </c>
      <c r="T152" s="87"/>
      <c r="U152" s="87">
        <f t="shared" si="25"/>
        <v>5039918.8470000001</v>
      </c>
      <c r="V152" s="87">
        <v>78749343.925600007</v>
      </c>
      <c r="W152" s="88">
        <f t="shared" si="40"/>
        <v>248768240.1936</v>
      </c>
    </row>
    <row r="153" spans="1:23" ht="24.9" customHeight="1" x14ac:dyDescent="0.25">
      <c r="A153" s="143"/>
      <c r="B153" s="147"/>
      <c r="C153" s="83">
        <v>23</v>
      </c>
      <c r="D153" s="87" t="s">
        <v>207</v>
      </c>
      <c r="E153" s="87">
        <v>142201189.3204</v>
      </c>
      <c r="F153" s="87">
        <f t="shared" si="35"/>
        <v>-6066891.2400000002</v>
      </c>
      <c r="G153" s="87">
        <v>4266035.6796000004</v>
      </c>
      <c r="H153" s="87">
        <f>G153/2</f>
        <v>2133017.8398000002</v>
      </c>
      <c r="I153" s="87">
        <f t="shared" si="34"/>
        <v>2133017.8398000002</v>
      </c>
      <c r="J153" s="87">
        <v>82860209.873199999</v>
      </c>
      <c r="K153" s="88">
        <f t="shared" si="36"/>
        <v>221127525.79339999</v>
      </c>
      <c r="L153" s="82"/>
      <c r="M153" s="146"/>
      <c r="N153" s="89">
        <v>10</v>
      </c>
      <c r="O153" s="146"/>
      <c r="P153" s="98" t="s">
        <v>823</v>
      </c>
      <c r="Q153" s="87">
        <v>128515372.8317</v>
      </c>
      <c r="R153" s="87">
        <f t="shared" si="39"/>
        <v>-3018317.48</v>
      </c>
      <c r="S153" s="87">
        <v>3855461.1849000002</v>
      </c>
      <c r="T153" s="87"/>
      <c r="U153" s="87">
        <f t="shared" si="25"/>
        <v>3855461.1849000002</v>
      </c>
      <c r="V153" s="87">
        <v>72507860.3882</v>
      </c>
      <c r="W153" s="88">
        <f t="shared" si="40"/>
        <v>201860376.92479998</v>
      </c>
    </row>
    <row r="154" spans="1:23" ht="24.9" customHeight="1" x14ac:dyDescent="0.25">
      <c r="A154" s="83"/>
      <c r="B154" s="141" t="s">
        <v>909</v>
      </c>
      <c r="C154" s="142"/>
      <c r="D154" s="90"/>
      <c r="E154" s="90">
        <f>SUM(E131:E153)</f>
        <v>3042220734.7049999</v>
      </c>
      <c r="F154" s="90">
        <f t="shared" ref="F154:J154" si="41">SUM(F131:F153)</f>
        <v>-139538498.51999995</v>
      </c>
      <c r="G154" s="90">
        <f t="shared" si="41"/>
        <v>91266622.04110001</v>
      </c>
      <c r="H154" s="90">
        <f t="shared" si="41"/>
        <v>45633311.020550005</v>
      </c>
      <c r="I154" s="90">
        <f t="shared" si="41"/>
        <v>45633311.020550005</v>
      </c>
      <c r="J154" s="90">
        <f t="shared" si="41"/>
        <v>1741181760.1863999</v>
      </c>
      <c r="K154" s="113">
        <f t="shared" si="36"/>
        <v>4689497307.3919497</v>
      </c>
      <c r="L154" s="82"/>
      <c r="M154" s="146"/>
      <c r="N154" s="89">
        <v>11</v>
      </c>
      <c r="O154" s="146"/>
      <c r="P154" s="87" t="s">
        <v>198</v>
      </c>
      <c r="Q154" s="87">
        <v>123014046.9709</v>
      </c>
      <c r="R154" s="87">
        <f t="shared" si="39"/>
        <v>-3018317.48</v>
      </c>
      <c r="S154" s="87">
        <v>3690421.4090999998</v>
      </c>
      <c r="T154" s="87"/>
      <c r="U154" s="87">
        <f t="shared" si="25"/>
        <v>3690421.4090999998</v>
      </c>
      <c r="V154" s="87">
        <v>72468761.034299999</v>
      </c>
      <c r="W154" s="88">
        <f t="shared" si="40"/>
        <v>196154911.93430001</v>
      </c>
    </row>
    <row r="155" spans="1:23" ht="24.9" customHeight="1" x14ac:dyDescent="0.25">
      <c r="A155" s="143">
        <v>8</v>
      </c>
      <c r="B155" s="145" t="s">
        <v>910</v>
      </c>
      <c r="C155" s="83">
        <v>1</v>
      </c>
      <c r="D155" s="87" t="s">
        <v>208</v>
      </c>
      <c r="E155" s="87">
        <v>119420521.0053</v>
      </c>
      <c r="F155" s="87">
        <v>0</v>
      </c>
      <c r="G155" s="87">
        <v>3582615.6302</v>
      </c>
      <c r="H155" s="87">
        <v>0</v>
      </c>
      <c r="I155" s="87">
        <f t="shared" si="34"/>
        <v>3582615.6302</v>
      </c>
      <c r="J155" s="87">
        <v>64378706.674400002</v>
      </c>
      <c r="K155" s="88">
        <f t="shared" si="36"/>
        <v>187381843.30989999</v>
      </c>
      <c r="L155" s="82"/>
      <c r="M155" s="146"/>
      <c r="N155" s="89">
        <v>12</v>
      </c>
      <c r="O155" s="146"/>
      <c r="P155" s="87" t="s">
        <v>585</v>
      </c>
      <c r="Q155" s="87">
        <v>130693595.46560001</v>
      </c>
      <c r="R155" s="87">
        <f t="shared" si="39"/>
        <v>-3018317.48</v>
      </c>
      <c r="S155" s="87">
        <v>3920807.8640000001</v>
      </c>
      <c r="T155" s="87"/>
      <c r="U155" s="87">
        <f t="shared" si="25"/>
        <v>3920807.8640000001</v>
      </c>
      <c r="V155" s="87">
        <v>67899963.192100003</v>
      </c>
      <c r="W155" s="88">
        <f t="shared" si="40"/>
        <v>199496049.04170001</v>
      </c>
    </row>
    <row r="156" spans="1:23" ht="24.9" customHeight="1" x14ac:dyDescent="0.25">
      <c r="A156" s="143"/>
      <c r="B156" s="146"/>
      <c r="C156" s="83">
        <v>2</v>
      </c>
      <c r="D156" s="87" t="s">
        <v>209</v>
      </c>
      <c r="E156" s="87">
        <v>115475281.1586</v>
      </c>
      <c r="F156" s="87">
        <v>0</v>
      </c>
      <c r="G156" s="87">
        <v>3464258.4347999999</v>
      </c>
      <c r="H156" s="87">
        <v>0</v>
      </c>
      <c r="I156" s="87">
        <f t="shared" si="34"/>
        <v>3464258.4347999999</v>
      </c>
      <c r="J156" s="87">
        <v>70191630.626300007</v>
      </c>
      <c r="K156" s="88">
        <f t="shared" si="36"/>
        <v>189131170.21970001</v>
      </c>
      <c r="L156" s="82"/>
      <c r="M156" s="147"/>
      <c r="N156" s="89">
        <v>13</v>
      </c>
      <c r="O156" s="147"/>
      <c r="P156" s="87" t="s">
        <v>586</v>
      </c>
      <c r="Q156" s="87">
        <v>104916272.55610001</v>
      </c>
      <c r="R156" s="87">
        <f t="shared" si="39"/>
        <v>-3018317.48</v>
      </c>
      <c r="S156" s="87">
        <v>3147488.1767000002</v>
      </c>
      <c r="T156" s="87"/>
      <c r="U156" s="87">
        <f t="shared" si="25"/>
        <v>3147488.1767000002</v>
      </c>
      <c r="V156" s="87">
        <v>60818686.864200003</v>
      </c>
      <c r="W156" s="88">
        <f>Q156+R156+U156+V156</f>
        <v>165864130.11700001</v>
      </c>
    </row>
    <row r="157" spans="1:23" ht="24.9" customHeight="1" x14ac:dyDescent="0.25">
      <c r="A157" s="143"/>
      <c r="B157" s="146"/>
      <c r="C157" s="83">
        <v>3</v>
      </c>
      <c r="D157" s="87" t="s">
        <v>210</v>
      </c>
      <c r="E157" s="87">
        <v>162006816.93300003</v>
      </c>
      <c r="F157" s="87">
        <v>0</v>
      </c>
      <c r="G157" s="87">
        <v>4860204.5080000004</v>
      </c>
      <c r="H157" s="87">
        <v>0</v>
      </c>
      <c r="I157" s="87">
        <f t="shared" si="34"/>
        <v>4860204.5080000004</v>
      </c>
      <c r="J157" s="87">
        <v>90415196.468199998</v>
      </c>
      <c r="K157" s="88">
        <f t="shared" si="36"/>
        <v>257282217.90920001</v>
      </c>
      <c r="L157" s="82"/>
      <c r="M157" s="83"/>
      <c r="N157" s="142" t="s">
        <v>911</v>
      </c>
      <c r="O157" s="144"/>
      <c r="P157" s="90"/>
      <c r="Q157" s="90">
        <f t="shared" ref="Q157" si="42">SUM(Q144:Q156)</f>
        <v>1676367928.1939001</v>
      </c>
      <c r="R157" s="90">
        <f t="shared" ref="R157" si="43">SUM(R136:R156)</f>
        <v>-39238127.239999995</v>
      </c>
      <c r="S157" s="90">
        <f>SUM(S144:S156)</f>
        <v>50291037.845600009</v>
      </c>
      <c r="T157" s="90">
        <f t="shared" ref="T157:W157" si="44">SUM(T144:T156)</f>
        <v>0</v>
      </c>
      <c r="U157" s="90">
        <f t="shared" si="25"/>
        <v>50291037.845600009</v>
      </c>
      <c r="V157" s="90">
        <f t="shared" si="44"/>
        <v>931040736.07940006</v>
      </c>
      <c r="W157" s="90">
        <f t="shared" si="44"/>
        <v>2618461574.8789001</v>
      </c>
    </row>
    <row r="158" spans="1:23" ht="24.9" customHeight="1" x14ac:dyDescent="0.25">
      <c r="A158" s="143"/>
      <c r="B158" s="146"/>
      <c r="C158" s="83">
        <v>4</v>
      </c>
      <c r="D158" s="87" t="s">
        <v>211</v>
      </c>
      <c r="E158" s="87">
        <v>93320825.145999998</v>
      </c>
      <c r="F158" s="87">
        <v>0</v>
      </c>
      <c r="G158" s="87">
        <v>2799624.7544</v>
      </c>
      <c r="H158" s="87">
        <v>0</v>
      </c>
      <c r="I158" s="87">
        <f t="shared" si="34"/>
        <v>2799624.7544</v>
      </c>
      <c r="J158" s="87">
        <v>61127787.056699999</v>
      </c>
      <c r="K158" s="88">
        <f t="shared" si="36"/>
        <v>157248236.9571</v>
      </c>
      <c r="L158" s="82"/>
      <c r="M158" s="145">
        <v>26</v>
      </c>
      <c r="N158" s="89">
        <v>1</v>
      </c>
      <c r="O158" s="145" t="s">
        <v>56</v>
      </c>
      <c r="P158" s="87" t="s">
        <v>587</v>
      </c>
      <c r="Q158" s="87">
        <v>115363238.80680001</v>
      </c>
      <c r="R158" s="87">
        <v>0</v>
      </c>
      <c r="S158" s="87">
        <v>3460897.1642</v>
      </c>
      <c r="T158" s="87">
        <f t="shared" ref="T158:T182" si="45">S158/2</f>
        <v>1730448.5821</v>
      </c>
      <c r="U158" s="87">
        <f t="shared" si="25"/>
        <v>1730448.5821</v>
      </c>
      <c r="V158" s="87">
        <v>70867402.537599996</v>
      </c>
      <c r="W158" s="88">
        <f>Q158+R158+U158+V158</f>
        <v>187961089.92650002</v>
      </c>
    </row>
    <row r="159" spans="1:23" ht="24.9" customHeight="1" x14ac:dyDescent="0.25">
      <c r="A159" s="143"/>
      <c r="B159" s="146"/>
      <c r="C159" s="83">
        <v>5</v>
      </c>
      <c r="D159" s="87" t="s">
        <v>212</v>
      </c>
      <c r="E159" s="87">
        <v>129163603.70529999</v>
      </c>
      <c r="F159" s="87">
        <v>0</v>
      </c>
      <c r="G159" s="87">
        <v>3874908.1112000002</v>
      </c>
      <c r="H159" s="87">
        <v>0</v>
      </c>
      <c r="I159" s="87">
        <f t="shared" si="34"/>
        <v>3874908.1112000002</v>
      </c>
      <c r="J159" s="87">
        <v>76015287.734200001</v>
      </c>
      <c r="K159" s="88">
        <f t="shared" si="36"/>
        <v>209053799.55070001</v>
      </c>
      <c r="L159" s="82"/>
      <c r="M159" s="146"/>
      <c r="N159" s="89">
        <v>2</v>
      </c>
      <c r="O159" s="146"/>
      <c r="P159" s="87" t="s">
        <v>588</v>
      </c>
      <c r="Q159" s="87">
        <v>99047206.379899994</v>
      </c>
      <c r="R159" s="87">
        <v>0</v>
      </c>
      <c r="S159" s="87">
        <v>2971416.1913999999</v>
      </c>
      <c r="T159" s="87">
        <f t="shared" si="45"/>
        <v>1485708.0956999999</v>
      </c>
      <c r="U159" s="87">
        <f t="shared" si="25"/>
        <v>1485708.0956999999</v>
      </c>
      <c r="V159" s="87">
        <v>59291847.136200003</v>
      </c>
      <c r="W159" s="88">
        <f t="shared" ref="W159:W182" si="46">Q159+R159+U159+V159</f>
        <v>159824761.61179999</v>
      </c>
    </row>
    <row r="160" spans="1:23" ht="24.9" customHeight="1" x14ac:dyDescent="0.25">
      <c r="A160" s="143"/>
      <c r="B160" s="146"/>
      <c r="C160" s="83">
        <v>6</v>
      </c>
      <c r="D160" s="87" t="s">
        <v>213</v>
      </c>
      <c r="E160" s="87">
        <v>93048869.240199998</v>
      </c>
      <c r="F160" s="87">
        <v>0</v>
      </c>
      <c r="G160" s="87">
        <v>2791466.0772000002</v>
      </c>
      <c r="H160" s="87">
        <v>0</v>
      </c>
      <c r="I160" s="87">
        <f t="shared" si="34"/>
        <v>2791466.0772000002</v>
      </c>
      <c r="J160" s="87">
        <v>59153959.670599997</v>
      </c>
      <c r="K160" s="88">
        <f t="shared" si="36"/>
        <v>154994294.98799998</v>
      </c>
      <c r="L160" s="82"/>
      <c r="M160" s="146"/>
      <c r="N160" s="89">
        <v>3</v>
      </c>
      <c r="O160" s="146"/>
      <c r="P160" s="87" t="s">
        <v>589</v>
      </c>
      <c r="Q160" s="87">
        <v>113429613.95300001</v>
      </c>
      <c r="R160" s="87">
        <v>0</v>
      </c>
      <c r="S160" s="87">
        <v>3402888.4186</v>
      </c>
      <c r="T160" s="87">
        <f t="shared" si="45"/>
        <v>1701444.2093</v>
      </c>
      <c r="U160" s="87">
        <f t="shared" si="25"/>
        <v>1701444.2093</v>
      </c>
      <c r="V160" s="87">
        <v>79342609.166700006</v>
      </c>
      <c r="W160" s="88">
        <f t="shared" si="46"/>
        <v>194473667.329</v>
      </c>
    </row>
    <row r="161" spans="1:23" ht="24.9" customHeight="1" x14ac:dyDescent="0.25">
      <c r="A161" s="143"/>
      <c r="B161" s="146"/>
      <c r="C161" s="83">
        <v>7</v>
      </c>
      <c r="D161" s="87" t="s">
        <v>214</v>
      </c>
      <c r="E161" s="87">
        <v>155980093.35320002</v>
      </c>
      <c r="F161" s="87">
        <v>0</v>
      </c>
      <c r="G161" s="87">
        <v>4679402.8005999997</v>
      </c>
      <c r="H161" s="87">
        <v>0</v>
      </c>
      <c r="I161" s="87">
        <f t="shared" si="34"/>
        <v>4679402.8005999997</v>
      </c>
      <c r="J161" s="87">
        <v>84525300.454799995</v>
      </c>
      <c r="K161" s="88">
        <f t="shared" si="36"/>
        <v>245184796.60860002</v>
      </c>
      <c r="L161" s="82"/>
      <c r="M161" s="146"/>
      <c r="N161" s="89">
        <v>4</v>
      </c>
      <c r="O161" s="146"/>
      <c r="P161" s="87" t="s">
        <v>590</v>
      </c>
      <c r="Q161" s="87">
        <v>184646749.0494</v>
      </c>
      <c r="R161" s="87">
        <v>0</v>
      </c>
      <c r="S161" s="87">
        <v>5539402.4715</v>
      </c>
      <c r="T161" s="87">
        <f t="shared" si="45"/>
        <v>2769701.23575</v>
      </c>
      <c r="U161" s="87">
        <f t="shared" si="25"/>
        <v>2769701.23575</v>
      </c>
      <c r="V161" s="87">
        <v>76856196.916899994</v>
      </c>
      <c r="W161" s="88">
        <f t="shared" si="46"/>
        <v>264272647.20204997</v>
      </c>
    </row>
    <row r="162" spans="1:23" ht="24.9" customHeight="1" x14ac:dyDescent="0.25">
      <c r="A162" s="143"/>
      <c r="B162" s="146"/>
      <c r="C162" s="83">
        <v>8</v>
      </c>
      <c r="D162" s="87" t="s">
        <v>215</v>
      </c>
      <c r="E162" s="87">
        <v>103222249.71349999</v>
      </c>
      <c r="F162" s="87">
        <v>0</v>
      </c>
      <c r="G162" s="87">
        <v>3096667.4914000002</v>
      </c>
      <c r="H162" s="87">
        <v>0</v>
      </c>
      <c r="I162" s="87">
        <f t="shared" si="34"/>
        <v>3096667.4914000002</v>
      </c>
      <c r="J162" s="87">
        <v>65257138.8266</v>
      </c>
      <c r="K162" s="88">
        <f t="shared" si="36"/>
        <v>171576056.03149998</v>
      </c>
      <c r="L162" s="82"/>
      <c r="M162" s="146"/>
      <c r="N162" s="89">
        <v>5</v>
      </c>
      <c r="O162" s="146"/>
      <c r="P162" s="87" t="s">
        <v>591</v>
      </c>
      <c r="Q162" s="87">
        <v>110835264.0308</v>
      </c>
      <c r="R162" s="87">
        <v>0</v>
      </c>
      <c r="S162" s="87">
        <v>3325057.9208999998</v>
      </c>
      <c r="T162" s="87">
        <f t="shared" si="45"/>
        <v>1662528.9604499999</v>
      </c>
      <c r="U162" s="87">
        <f t="shared" si="25"/>
        <v>1662528.9604499999</v>
      </c>
      <c r="V162" s="87">
        <v>73083339.256600007</v>
      </c>
      <c r="W162" s="88">
        <f t="shared" si="46"/>
        <v>185581132.24785</v>
      </c>
    </row>
    <row r="163" spans="1:23" ht="24.9" customHeight="1" x14ac:dyDescent="0.25">
      <c r="A163" s="143"/>
      <c r="B163" s="146"/>
      <c r="C163" s="83">
        <v>9</v>
      </c>
      <c r="D163" s="87" t="s">
        <v>216</v>
      </c>
      <c r="E163" s="87">
        <v>122592073.75240001</v>
      </c>
      <c r="F163" s="87">
        <v>0</v>
      </c>
      <c r="G163" s="87">
        <v>3677762.2126000002</v>
      </c>
      <c r="H163" s="87">
        <v>0</v>
      </c>
      <c r="I163" s="87">
        <f t="shared" si="34"/>
        <v>3677762.2126000002</v>
      </c>
      <c r="J163" s="87">
        <v>72443600.083199993</v>
      </c>
      <c r="K163" s="88">
        <f t="shared" si="36"/>
        <v>198713436.04820001</v>
      </c>
      <c r="L163" s="82"/>
      <c r="M163" s="146"/>
      <c r="N163" s="89">
        <v>6</v>
      </c>
      <c r="O163" s="146"/>
      <c r="P163" s="87" t="s">
        <v>592</v>
      </c>
      <c r="Q163" s="87">
        <v>116733023.6234</v>
      </c>
      <c r="R163" s="87">
        <v>0</v>
      </c>
      <c r="S163" s="87">
        <v>3501990.7086999998</v>
      </c>
      <c r="T163" s="87">
        <f t="shared" si="45"/>
        <v>1750995.3543499999</v>
      </c>
      <c r="U163" s="87">
        <f t="shared" si="25"/>
        <v>1750995.3543499999</v>
      </c>
      <c r="V163" s="87">
        <v>75070813.083800003</v>
      </c>
      <c r="W163" s="88">
        <f t="shared" si="46"/>
        <v>193554832.06155002</v>
      </c>
    </row>
    <row r="164" spans="1:23" ht="24.9" customHeight="1" x14ac:dyDescent="0.25">
      <c r="A164" s="143"/>
      <c r="B164" s="146"/>
      <c r="C164" s="83">
        <v>10</v>
      </c>
      <c r="D164" s="87" t="s">
        <v>217</v>
      </c>
      <c r="E164" s="87">
        <v>104492831.8568</v>
      </c>
      <c r="F164" s="87">
        <v>0</v>
      </c>
      <c r="G164" s="87">
        <v>3134784.9556999998</v>
      </c>
      <c r="H164" s="87">
        <v>0</v>
      </c>
      <c r="I164" s="87">
        <f t="shared" si="34"/>
        <v>3134784.9556999998</v>
      </c>
      <c r="J164" s="87">
        <v>63683811.489600003</v>
      </c>
      <c r="K164" s="88">
        <f t="shared" si="36"/>
        <v>171311428.3021</v>
      </c>
      <c r="L164" s="82"/>
      <c r="M164" s="146"/>
      <c r="N164" s="89">
        <v>7</v>
      </c>
      <c r="O164" s="146"/>
      <c r="P164" s="87" t="s">
        <v>593</v>
      </c>
      <c r="Q164" s="87">
        <v>110568081.8184</v>
      </c>
      <c r="R164" s="87">
        <v>0</v>
      </c>
      <c r="S164" s="87">
        <v>3317042.4545999998</v>
      </c>
      <c r="T164" s="87">
        <f t="shared" si="45"/>
        <v>1658521.2272999999</v>
      </c>
      <c r="U164" s="87">
        <f t="shared" si="25"/>
        <v>1658521.2272999999</v>
      </c>
      <c r="V164" s="87">
        <v>70033129.6558</v>
      </c>
      <c r="W164" s="88">
        <f t="shared" si="46"/>
        <v>182259732.7015</v>
      </c>
    </row>
    <row r="165" spans="1:23" ht="24.9" customHeight="1" x14ac:dyDescent="0.25">
      <c r="A165" s="143"/>
      <c r="B165" s="146"/>
      <c r="C165" s="83">
        <v>11</v>
      </c>
      <c r="D165" s="87" t="s">
        <v>218</v>
      </c>
      <c r="E165" s="87">
        <v>150553018.1742</v>
      </c>
      <c r="F165" s="87">
        <v>0</v>
      </c>
      <c r="G165" s="87">
        <v>4516590.5451999996</v>
      </c>
      <c r="H165" s="87">
        <v>0</v>
      </c>
      <c r="I165" s="87">
        <f t="shared" si="34"/>
        <v>4516590.5451999996</v>
      </c>
      <c r="J165" s="87">
        <v>91385167.107800007</v>
      </c>
      <c r="K165" s="88">
        <f t="shared" si="36"/>
        <v>246454775.8272</v>
      </c>
      <c r="L165" s="82"/>
      <c r="M165" s="146"/>
      <c r="N165" s="89">
        <v>8</v>
      </c>
      <c r="O165" s="146"/>
      <c r="P165" s="87" t="s">
        <v>594</v>
      </c>
      <c r="Q165" s="87">
        <v>98799586.432500005</v>
      </c>
      <c r="R165" s="87">
        <v>0</v>
      </c>
      <c r="S165" s="87">
        <v>2963987.5929999999</v>
      </c>
      <c r="T165" s="87">
        <f t="shared" si="45"/>
        <v>1481993.7964999999</v>
      </c>
      <c r="U165" s="87">
        <f t="shared" si="25"/>
        <v>1481993.7964999999</v>
      </c>
      <c r="V165" s="87">
        <v>64437782.108900003</v>
      </c>
      <c r="W165" s="88">
        <f t="shared" si="46"/>
        <v>164719362.33790001</v>
      </c>
    </row>
    <row r="166" spans="1:23" ht="24.9" customHeight="1" x14ac:dyDescent="0.25">
      <c r="A166" s="143"/>
      <c r="B166" s="146"/>
      <c r="C166" s="83">
        <v>12</v>
      </c>
      <c r="D166" s="87" t="s">
        <v>219</v>
      </c>
      <c r="E166" s="87">
        <v>106624051.7631</v>
      </c>
      <c r="F166" s="87">
        <v>0</v>
      </c>
      <c r="G166" s="87">
        <v>3198721.5529</v>
      </c>
      <c r="H166" s="87">
        <v>0</v>
      </c>
      <c r="I166" s="87">
        <f t="shared" si="34"/>
        <v>3198721.5529</v>
      </c>
      <c r="J166" s="87">
        <v>67465868.997899994</v>
      </c>
      <c r="K166" s="88">
        <f t="shared" si="36"/>
        <v>177288642.31389999</v>
      </c>
      <c r="L166" s="82"/>
      <c r="M166" s="146"/>
      <c r="N166" s="89">
        <v>9</v>
      </c>
      <c r="O166" s="146"/>
      <c r="P166" s="87" t="s">
        <v>595</v>
      </c>
      <c r="Q166" s="87">
        <v>106610441.3388</v>
      </c>
      <c r="R166" s="87">
        <v>0</v>
      </c>
      <c r="S166" s="87">
        <v>3198313.2401999999</v>
      </c>
      <c r="T166" s="87">
        <f t="shared" si="45"/>
        <v>1599156.6200999999</v>
      </c>
      <c r="U166" s="87">
        <f t="shared" si="25"/>
        <v>1599156.6200999999</v>
      </c>
      <c r="V166" s="87">
        <v>69222009.724800006</v>
      </c>
      <c r="W166" s="88">
        <f t="shared" si="46"/>
        <v>177431607.68370003</v>
      </c>
    </row>
    <row r="167" spans="1:23" ht="24.9" customHeight="1" x14ac:dyDescent="0.25">
      <c r="A167" s="143"/>
      <c r="B167" s="146"/>
      <c r="C167" s="83">
        <v>13</v>
      </c>
      <c r="D167" s="87" t="s">
        <v>220</v>
      </c>
      <c r="E167" s="87">
        <v>123019320.9957</v>
      </c>
      <c r="F167" s="87">
        <v>0</v>
      </c>
      <c r="G167" s="87">
        <v>3690579.6299000001</v>
      </c>
      <c r="H167" s="87">
        <v>0</v>
      </c>
      <c r="I167" s="87">
        <f t="shared" si="34"/>
        <v>3690579.6299000001</v>
      </c>
      <c r="J167" s="87">
        <v>81402105.393299997</v>
      </c>
      <c r="K167" s="88">
        <f t="shared" si="36"/>
        <v>208112006.01889998</v>
      </c>
      <c r="L167" s="82"/>
      <c r="M167" s="146"/>
      <c r="N167" s="89">
        <v>10</v>
      </c>
      <c r="O167" s="146"/>
      <c r="P167" s="87" t="s">
        <v>596</v>
      </c>
      <c r="Q167" s="87">
        <v>117408043.55950001</v>
      </c>
      <c r="R167" s="87">
        <v>0</v>
      </c>
      <c r="S167" s="87">
        <v>3522241.3067999999</v>
      </c>
      <c r="T167" s="87">
        <f t="shared" si="45"/>
        <v>1761120.6534</v>
      </c>
      <c r="U167" s="87">
        <f t="shared" si="25"/>
        <v>1761120.6534</v>
      </c>
      <c r="V167" s="87">
        <v>73786360.973700002</v>
      </c>
      <c r="W167" s="88">
        <f t="shared" si="46"/>
        <v>192955525.18660003</v>
      </c>
    </row>
    <row r="168" spans="1:23" ht="24.9" customHeight="1" x14ac:dyDescent="0.25">
      <c r="A168" s="143"/>
      <c r="B168" s="146"/>
      <c r="C168" s="83">
        <v>14</v>
      </c>
      <c r="D168" s="87" t="s">
        <v>221</v>
      </c>
      <c r="E168" s="87">
        <v>108742670.07869999</v>
      </c>
      <c r="F168" s="87">
        <v>0</v>
      </c>
      <c r="G168" s="87">
        <v>3262280.1024000002</v>
      </c>
      <c r="H168" s="87">
        <v>0</v>
      </c>
      <c r="I168" s="87">
        <f t="shared" si="34"/>
        <v>3262280.1024000002</v>
      </c>
      <c r="J168" s="87">
        <v>62820099.094300002</v>
      </c>
      <c r="K168" s="88">
        <f t="shared" si="36"/>
        <v>174825049.27539998</v>
      </c>
      <c r="L168" s="82"/>
      <c r="M168" s="146"/>
      <c r="N168" s="89">
        <v>11</v>
      </c>
      <c r="O168" s="146"/>
      <c r="P168" s="87" t="s">
        <v>597</v>
      </c>
      <c r="Q168" s="87">
        <v>114683555.40000001</v>
      </c>
      <c r="R168" s="87">
        <v>0</v>
      </c>
      <c r="S168" s="87">
        <v>3440506.662</v>
      </c>
      <c r="T168" s="87">
        <f t="shared" si="45"/>
        <v>1720253.331</v>
      </c>
      <c r="U168" s="87">
        <f t="shared" si="25"/>
        <v>1720253.331</v>
      </c>
      <c r="V168" s="87">
        <v>67374526.917799994</v>
      </c>
      <c r="W168" s="88">
        <f t="shared" si="46"/>
        <v>183778335.64880002</v>
      </c>
    </row>
    <row r="169" spans="1:23" ht="24.9" customHeight="1" x14ac:dyDescent="0.25">
      <c r="A169" s="143"/>
      <c r="B169" s="146"/>
      <c r="C169" s="83">
        <v>15</v>
      </c>
      <c r="D169" s="87" t="s">
        <v>222</v>
      </c>
      <c r="E169" s="87">
        <v>100073655.509</v>
      </c>
      <c r="F169" s="87">
        <v>0</v>
      </c>
      <c r="G169" s="87">
        <v>3002209.6653</v>
      </c>
      <c r="H169" s="87">
        <v>0</v>
      </c>
      <c r="I169" s="87">
        <f t="shared" si="34"/>
        <v>3002209.6653</v>
      </c>
      <c r="J169" s="87">
        <v>58340079.7852</v>
      </c>
      <c r="K169" s="88">
        <f t="shared" si="36"/>
        <v>161415944.95950001</v>
      </c>
      <c r="L169" s="82"/>
      <c r="M169" s="146"/>
      <c r="N169" s="89">
        <v>12</v>
      </c>
      <c r="O169" s="146"/>
      <c r="P169" s="87" t="s">
        <v>598</v>
      </c>
      <c r="Q169" s="87">
        <v>133448173.5543</v>
      </c>
      <c r="R169" s="87">
        <v>0</v>
      </c>
      <c r="S169" s="87">
        <v>4003445.2066000002</v>
      </c>
      <c r="T169" s="87">
        <f t="shared" si="45"/>
        <v>2001722.6033000001</v>
      </c>
      <c r="U169" s="87">
        <f t="shared" si="25"/>
        <v>2001722.6033000001</v>
      </c>
      <c r="V169" s="87">
        <v>82675407.431500003</v>
      </c>
      <c r="W169" s="88">
        <f t="shared" si="46"/>
        <v>218125303.5891</v>
      </c>
    </row>
    <row r="170" spans="1:23" ht="24.9" customHeight="1" x14ac:dyDescent="0.25">
      <c r="A170" s="143"/>
      <c r="B170" s="146"/>
      <c r="C170" s="83">
        <v>16</v>
      </c>
      <c r="D170" s="87" t="s">
        <v>223</v>
      </c>
      <c r="E170" s="87">
        <v>146635915.7491</v>
      </c>
      <c r="F170" s="87">
        <v>0</v>
      </c>
      <c r="G170" s="87">
        <v>4399077.4725000001</v>
      </c>
      <c r="H170" s="87">
        <v>0</v>
      </c>
      <c r="I170" s="87">
        <f t="shared" si="34"/>
        <v>4399077.4725000001</v>
      </c>
      <c r="J170" s="87">
        <v>73024110.491300002</v>
      </c>
      <c r="K170" s="88">
        <f t="shared" si="36"/>
        <v>224059103.71289998</v>
      </c>
      <c r="L170" s="82"/>
      <c r="M170" s="146"/>
      <c r="N170" s="89">
        <v>13</v>
      </c>
      <c r="O170" s="146"/>
      <c r="P170" s="87" t="s">
        <v>599</v>
      </c>
      <c r="Q170" s="87">
        <v>136700447.48050001</v>
      </c>
      <c r="R170" s="87">
        <v>0</v>
      </c>
      <c r="S170" s="87">
        <v>4101013.4243999999</v>
      </c>
      <c r="T170" s="87">
        <f t="shared" si="45"/>
        <v>2050506.7122</v>
      </c>
      <c r="U170" s="87">
        <f t="shared" ref="U170:U233" si="47">S170-T170</f>
        <v>2050506.7122</v>
      </c>
      <c r="V170" s="87">
        <v>78341665.705500007</v>
      </c>
      <c r="W170" s="88">
        <f t="shared" si="46"/>
        <v>217092619.89820001</v>
      </c>
    </row>
    <row r="171" spans="1:23" ht="24.9" customHeight="1" x14ac:dyDescent="0.25">
      <c r="A171" s="143"/>
      <c r="B171" s="146"/>
      <c r="C171" s="83">
        <v>17</v>
      </c>
      <c r="D171" s="87" t="s">
        <v>224</v>
      </c>
      <c r="E171" s="87">
        <v>151123217.35179999</v>
      </c>
      <c r="F171" s="87">
        <v>0</v>
      </c>
      <c r="G171" s="87">
        <v>4533696.5206000004</v>
      </c>
      <c r="H171" s="87">
        <v>0</v>
      </c>
      <c r="I171" s="87">
        <f t="shared" si="34"/>
        <v>4533696.5206000004</v>
      </c>
      <c r="J171" s="87">
        <v>80276657.322699994</v>
      </c>
      <c r="K171" s="88">
        <f t="shared" si="36"/>
        <v>235933571.19509998</v>
      </c>
      <c r="L171" s="82"/>
      <c r="M171" s="146"/>
      <c r="N171" s="89">
        <v>14</v>
      </c>
      <c r="O171" s="146"/>
      <c r="P171" s="87" t="s">
        <v>600</v>
      </c>
      <c r="Q171" s="87">
        <v>151363675.53550002</v>
      </c>
      <c r="R171" s="87">
        <v>0</v>
      </c>
      <c r="S171" s="87">
        <v>4540910.2660999997</v>
      </c>
      <c r="T171" s="87">
        <f t="shared" si="45"/>
        <v>2270455.1330499998</v>
      </c>
      <c r="U171" s="87">
        <f t="shared" si="47"/>
        <v>2270455.1330499998</v>
      </c>
      <c r="V171" s="87">
        <v>81067427.333900005</v>
      </c>
      <c r="W171" s="88">
        <f t="shared" si="46"/>
        <v>234701558.00245002</v>
      </c>
    </row>
    <row r="172" spans="1:23" ht="24.9" customHeight="1" x14ac:dyDescent="0.25">
      <c r="A172" s="143"/>
      <c r="B172" s="146"/>
      <c r="C172" s="83">
        <v>18</v>
      </c>
      <c r="D172" s="87" t="s">
        <v>225</v>
      </c>
      <c r="E172" s="87">
        <v>84145481.4058</v>
      </c>
      <c r="F172" s="87">
        <v>0</v>
      </c>
      <c r="G172" s="87">
        <v>2524364.4421999999</v>
      </c>
      <c r="H172" s="87">
        <v>0</v>
      </c>
      <c r="I172" s="87">
        <f t="shared" si="34"/>
        <v>2524364.4421999999</v>
      </c>
      <c r="J172" s="87">
        <v>57681217.338399999</v>
      </c>
      <c r="K172" s="88">
        <f t="shared" si="36"/>
        <v>144351063.1864</v>
      </c>
      <c r="L172" s="82"/>
      <c r="M172" s="146"/>
      <c r="N172" s="89">
        <v>15</v>
      </c>
      <c r="O172" s="146"/>
      <c r="P172" s="87" t="s">
        <v>601</v>
      </c>
      <c r="Q172" s="87">
        <v>178599726.06210002</v>
      </c>
      <c r="R172" s="87">
        <v>0</v>
      </c>
      <c r="S172" s="87">
        <v>5357991.7818999998</v>
      </c>
      <c r="T172" s="87">
        <f t="shared" si="45"/>
        <v>2678995.8909499999</v>
      </c>
      <c r="U172" s="87">
        <f t="shared" si="47"/>
        <v>2678995.8909499999</v>
      </c>
      <c r="V172" s="87">
        <v>83458161.1646</v>
      </c>
      <c r="W172" s="88">
        <f t="shared" si="46"/>
        <v>264736883.11765003</v>
      </c>
    </row>
    <row r="173" spans="1:23" ht="24.9" customHeight="1" x14ac:dyDescent="0.25">
      <c r="A173" s="143"/>
      <c r="B173" s="146"/>
      <c r="C173" s="83">
        <v>19</v>
      </c>
      <c r="D173" s="87" t="s">
        <v>226</v>
      </c>
      <c r="E173" s="87">
        <v>113360330.5448</v>
      </c>
      <c r="F173" s="87">
        <v>0</v>
      </c>
      <c r="G173" s="87">
        <v>3400809.9163000002</v>
      </c>
      <c r="H173" s="87">
        <v>0</v>
      </c>
      <c r="I173" s="87">
        <f t="shared" si="34"/>
        <v>3400809.9163000002</v>
      </c>
      <c r="J173" s="87">
        <v>64890524.884199999</v>
      </c>
      <c r="K173" s="88">
        <f t="shared" si="36"/>
        <v>181651665.34529999</v>
      </c>
      <c r="L173" s="82"/>
      <c r="M173" s="146"/>
      <c r="N173" s="89">
        <v>16</v>
      </c>
      <c r="O173" s="146"/>
      <c r="P173" s="87" t="s">
        <v>602</v>
      </c>
      <c r="Q173" s="87">
        <v>113112958.4351</v>
      </c>
      <c r="R173" s="87">
        <v>0</v>
      </c>
      <c r="S173" s="87">
        <v>3393388.7530999999</v>
      </c>
      <c r="T173" s="87">
        <f t="shared" si="45"/>
        <v>1696694.3765499999</v>
      </c>
      <c r="U173" s="87">
        <f t="shared" si="47"/>
        <v>1696694.3765499999</v>
      </c>
      <c r="V173" s="87">
        <v>81373935.602699995</v>
      </c>
      <c r="W173" s="88">
        <f t="shared" si="46"/>
        <v>196183588.41435</v>
      </c>
    </row>
    <row r="174" spans="1:23" ht="24.9" customHeight="1" x14ac:dyDescent="0.25">
      <c r="A174" s="143"/>
      <c r="B174" s="146"/>
      <c r="C174" s="83">
        <v>20</v>
      </c>
      <c r="D174" s="87" t="s">
        <v>227</v>
      </c>
      <c r="E174" s="87">
        <v>134149666.79559998</v>
      </c>
      <c r="F174" s="87">
        <v>0</v>
      </c>
      <c r="G174" s="87">
        <v>4024490.0038999999</v>
      </c>
      <c r="H174" s="87">
        <v>0</v>
      </c>
      <c r="I174" s="87">
        <f t="shared" si="34"/>
        <v>4024490.0038999999</v>
      </c>
      <c r="J174" s="87">
        <v>70519758.537900001</v>
      </c>
      <c r="K174" s="88">
        <f t="shared" si="36"/>
        <v>208693915.33739999</v>
      </c>
      <c r="L174" s="82"/>
      <c r="M174" s="146"/>
      <c r="N174" s="89">
        <v>17</v>
      </c>
      <c r="O174" s="146"/>
      <c r="P174" s="87" t="s">
        <v>603</v>
      </c>
      <c r="Q174" s="87">
        <v>153528318.808</v>
      </c>
      <c r="R174" s="87">
        <v>0</v>
      </c>
      <c r="S174" s="87">
        <v>4605849.5641999999</v>
      </c>
      <c r="T174" s="87">
        <f t="shared" si="45"/>
        <v>2302924.7821</v>
      </c>
      <c r="U174" s="87">
        <f t="shared" si="47"/>
        <v>2302924.7821</v>
      </c>
      <c r="V174" s="87">
        <v>88045052.041099995</v>
      </c>
      <c r="W174" s="88">
        <f t="shared" si="46"/>
        <v>243876295.63119999</v>
      </c>
    </row>
    <row r="175" spans="1:23" ht="24.9" customHeight="1" x14ac:dyDescent="0.25">
      <c r="A175" s="143"/>
      <c r="B175" s="146"/>
      <c r="C175" s="83">
        <v>21</v>
      </c>
      <c r="D175" s="87" t="s">
        <v>228</v>
      </c>
      <c r="E175" s="87">
        <v>195353970.7983</v>
      </c>
      <c r="F175" s="87">
        <v>0</v>
      </c>
      <c r="G175" s="87">
        <v>5860619.1239999998</v>
      </c>
      <c r="H175" s="87">
        <v>0</v>
      </c>
      <c r="I175" s="87">
        <f t="shared" si="34"/>
        <v>5860619.1239999998</v>
      </c>
      <c r="J175" s="87">
        <v>128978812.6071</v>
      </c>
      <c r="K175" s="88">
        <f t="shared" si="36"/>
        <v>330193402.52939999</v>
      </c>
      <c r="L175" s="82"/>
      <c r="M175" s="146"/>
      <c r="N175" s="89">
        <v>18</v>
      </c>
      <c r="O175" s="146"/>
      <c r="P175" s="87" t="s">
        <v>604</v>
      </c>
      <c r="Q175" s="87">
        <v>103705080.6821</v>
      </c>
      <c r="R175" s="87">
        <v>0</v>
      </c>
      <c r="S175" s="87">
        <v>3111152.4205</v>
      </c>
      <c r="T175" s="87">
        <f t="shared" si="45"/>
        <v>1555576.21025</v>
      </c>
      <c r="U175" s="87">
        <f t="shared" si="47"/>
        <v>1555576.21025</v>
      </c>
      <c r="V175" s="87">
        <v>66381556.658100002</v>
      </c>
      <c r="W175" s="88">
        <f t="shared" si="46"/>
        <v>171642213.55045</v>
      </c>
    </row>
    <row r="176" spans="1:23" ht="24.9" customHeight="1" x14ac:dyDescent="0.25">
      <c r="A176" s="143"/>
      <c r="B176" s="146"/>
      <c r="C176" s="83">
        <v>22</v>
      </c>
      <c r="D176" s="87" t="s">
        <v>229</v>
      </c>
      <c r="E176" s="87">
        <v>121990564.0816</v>
      </c>
      <c r="F176" s="87">
        <v>0</v>
      </c>
      <c r="G176" s="87">
        <v>3659716.9224</v>
      </c>
      <c r="H176" s="87">
        <v>0</v>
      </c>
      <c r="I176" s="87">
        <f t="shared" si="34"/>
        <v>3659716.9224</v>
      </c>
      <c r="J176" s="87">
        <v>68854432.721100003</v>
      </c>
      <c r="K176" s="88">
        <f t="shared" si="36"/>
        <v>194504713.72509998</v>
      </c>
      <c r="L176" s="82"/>
      <c r="M176" s="146"/>
      <c r="N176" s="89">
        <v>19</v>
      </c>
      <c r="O176" s="146"/>
      <c r="P176" s="87" t="s">
        <v>605</v>
      </c>
      <c r="Q176" s="87">
        <v>119352603.5214</v>
      </c>
      <c r="R176" s="87">
        <v>0</v>
      </c>
      <c r="S176" s="87">
        <v>3580578.1055999999</v>
      </c>
      <c r="T176" s="87">
        <f t="shared" si="45"/>
        <v>1790289.0527999999</v>
      </c>
      <c r="U176" s="87">
        <f t="shared" si="47"/>
        <v>1790289.0527999999</v>
      </c>
      <c r="V176" s="87">
        <v>74728118.746199995</v>
      </c>
      <c r="W176" s="88">
        <f t="shared" si="46"/>
        <v>195871011.3204</v>
      </c>
    </row>
    <row r="177" spans="1:23" ht="24.9" customHeight="1" x14ac:dyDescent="0.25">
      <c r="A177" s="143"/>
      <c r="B177" s="146"/>
      <c r="C177" s="83">
        <v>23</v>
      </c>
      <c r="D177" s="87" t="s">
        <v>230</v>
      </c>
      <c r="E177" s="87">
        <v>113599964.9949</v>
      </c>
      <c r="F177" s="87">
        <v>0</v>
      </c>
      <c r="G177" s="87">
        <v>3407998.9498000001</v>
      </c>
      <c r="H177" s="87">
        <v>0</v>
      </c>
      <c r="I177" s="87">
        <f t="shared" si="34"/>
        <v>3407998.9498000001</v>
      </c>
      <c r="J177" s="87">
        <v>66904678.270599999</v>
      </c>
      <c r="K177" s="88">
        <f t="shared" si="36"/>
        <v>183912642.21529999</v>
      </c>
      <c r="L177" s="82"/>
      <c r="M177" s="146"/>
      <c r="N177" s="89">
        <v>20</v>
      </c>
      <c r="O177" s="146"/>
      <c r="P177" s="87" t="s">
        <v>606</v>
      </c>
      <c r="Q177" s="87">
        <v>137659861.45370001</v>
      </c>
      <c r="R177" s="87">
        <v>0</v>
      </c>
      <c r="S177" s="87">
        <v>4129795.8435999998</v>
      </c>
      <c r="T177" s="87">
        <f t="shared" si="45"/>
        <v>2064897.9217999999</v>
      </c>
      <c r="U177" s="87">
        <f t="shared" si="47"/>
        <v>2064897.9217999999</v>
      </c>
      <c r="V177" s="87">
        <v>78383985.006200001</v>
      </c>
      <c r="W177" s="88">
        <f t="shared" si="46"/>
        <v>218108744.38169998</v>
      </c>
    </row>
    <row r="178" spans="1:23" ht="24.9" customHeight="1" x14ac:dyDescent="0.25">
      <c r="A178" s="143"/>
      <c r="B178" s="146"/>
      <c r="C178" s="83">
        <v>24</v>
      </c>
      <c r="D178" s="87" t="s">
        <v>231</v>
      </c>
      <c r="E178" s="87">
        <v>110884336.6539</v>
      </c>
      <c r="F178" s="87">
        <v>0</v>
      </c>
      <c r="G178" s="87">
        <v>3326530.0995999998</v>
      </c>
      <c r="H178" s="87">
        <v>0</v>
      </c>
      <c r="I178" s="87">
        <f t="shared" si="34"/>
        <v>3326530.0995999998</v>
      </c>
      <c r="J178" s="87">
        <v>65861568.839500003</v>
      </c>
      <c r="K178" s="88">
        <f t="shared" si="36"/>
        <v>180072435.59299999</v>
      </c>
      <c r="L178" s="82"/>
      <c r="M178" s="146"/>
      <c r="N178" s="89">
        <v>21</v>
      </c>
      <c r="O178" s="146"/>
      <c r="P178" s="87" t="s">
        <v>607</v>
      </c>
      <c r="Q178" s="87">
        <v>129500830.6001</v>
      </c>
      <c r="R178" s="87">
        <v>0</v>
      </c>
      <c r="S178" s="87">
        <v>3885024.9180000001</v>
      </c>
      <c r="T178" s="87">
        <f t="shared" si="45"/>
        <v>1942512.459</v>
      </c>
      <c r="U178" s="87">
        <f t="shared" si="47"/>
        <v>1942512.459</v>
      </c>
      <c r="V178" s="87">
        <v>77483013.226500005</v>
      </c>
      <c r="W178" s="88">
        <f t="shared" si="46"/>
        <v>208926356.28560001</v>
      </c>
    </row>
    <row r="179" spans="1:23" ht="24.9" customHeight="1" x14ac:dyDescent="0.25">
      <c r="A179" s="143"/>
      <c r="B179" s="146"/>
      <c r="C179" s="83">
        <v>25</v>
      </c>
      <c r="D179" s="87" t="s">
        <v>232</v>
      </c>
      <c r="E179" s="87">
        <v>126814956.0017</v>
      </c>
      <c r="F179" s="87">
        <v>0</v>
      </c>
      <c r="G179" s="87">
        <v>3804448.68</v>
      </c>
      <c r="H179" s="87">
        <v>0</v>
      </c>
      <c r="I179" s="87">
        <f t="shared" si="34"/>
        <v>3804448.68</v>
      </c>
      <c r="J179" s="87">
        <v>85368313.192200005</v>
      </c>
      <c r="K179" s="88">
        <f t="shared" si="36"/>
        <v>215987717.8739</v>
      </c>
      <c r="L179" s="82"/>
      <c r="M179" s="146"/>
      <c r="N179" s="89">
        <v>22</v>
      </c>
      <c r="O179" s="146"/>
      <c r="P179" s="87" t="s">
        <v>608</v>
      </c>
      <c r="Q179" s="87">
        <v>153089823.6559</v>
      </c>
      <c r="R179" s="87">
        <v>0</v>
      </c>
      <c r="S179" s="87">
        <v>4592694.7096999995</v>
      </c>
      <c r="T179" s="87">
        <f t="shared" si="45"/>
        <v>2296347.3548499998</v>
      </c>
      <c r="U179" s="87">
        <f t="shared" si="47"/>
        <v>2296347.3548499998</v>
      </c>
      <c r="V179" s="87">
        <v>86583349.526500002</v>
      </c>
      <c r="W179" s="88">
        <f t="shared" si="46"/>
        <v>241969520.53724998</v>
      </c>
    </row>
    <row r="180" spans="1:23" ht="24.9" customHeight="1" x14ac:dyDescent="0.25">
      <c r="A180" s="143"/>
      <c r="B180" s="146"/>
      <c r="C180" s="83">
        <v>26</v>
      </c>
      <c r="D180" s="87" t="s">
        <v>233</v>
      </c>
      <c r="E180" s="87">
        <v>110233777.97920001</v>
      </c>
      <c r="F180" s="87">
        <v>0</v>
      </c>
      <c r="G180" s="87">
        <v>3307013.3393999999</v>
      </c>
      <c r="H180" s="87">
        <v>0</v>
      </c>
      <c r="I180" s="87">
        <f t="shared" si="34"/>
        <v>3307013.3393999999</v>
      </c>
      <c r="J180" s="87">
        <v>64320287.639700003</v>
      </c>
      <c r="K180" s="88">
        <f t="shared" si="36"/>
        <v>177861078.95829999</v>
      </c>
      <c r="L180" s="82"/>
      <c r="M180" s="146"/>
      <c r="N180" s="89">
        <v>23</v>
      </c>
      <c r="O180" s="146"/>
      <c r="P180" s="87" t="s">
        <v>609</v>
      </c>
      <c r="Q180" s="87">
        <v>111958432.2236</v>
      </c>
      <c r="R180" s="87">
        <v>0</v>
      </c>
      <c r="S180" s="87">
        <v>3358752.9667000002</v>
      </c>
      <c r="T180" s="87">
        <f t="shared" si="45"/>
        <v>1679376.4833500001</v>
      </c>
      <c r="U180" s="87">
        <f t="shared" si="47"/>
        <v>1679376.4833500001</v>
      </c>
      <c r="V180" s="87">
        <v>83696743.8891</v>
      </c>
      <c r="W180" s="88">
        <f t="shared" si="46"/>
        <v>197334552.59604999</v>
      </c>
    </row>
    <row r="181" spans="1:23" ht="24.9" customHeight="1" x14ac:dyDescent="0.25">
      <c r="A181" s="143"/>
      <c r="B181" s="147"/>
      <c r="C181" s="83">
        <v>27</v>
      </c>
      <c r="D181" s="87" t="s">
        <v>234</v>
      </c>
      <c r="E181" s="87">
        <v>106911972.3031</v>
      </c>
      <c r="F181" s="87">
        <v>0</v>
      </c>
      <c r="G181" s="87">
        <v>3207359.1691000001</v>
      </c>
      <c r="H181" s="87">
        <v>0</v>
      </c>
      <c r="I181" s="87">
        <f t="shared" si="34"/>
        <v>3207359.1691000001</v>
      </c>
      <c r="J181" s="87">
        <v>64706374.593599997</v>
      </c>
      <c r="K181" s="88">
        <f t="shared" si="36"/>
        <v>174825706.06580001</v>
      </c>
      <c r="L181" s="82"/>
      <c r="M181" s="146"/>
      <c r="N181" s="89">
        <v>24</v>
      </c>
      <c r="O181" s="146"/>
      <c r="P181" s="87" t="s">
        <v>610</v>
      </c>
      <c r="Q181" s="87">
        <v>91116392.961899996</v>
      </c>
      <c r="R181" s="87">
        <v>0</v>
      </c>
      <c r="S181" s="87">
        <v>2733491.7889</v>
      </c>
      <c r="T181" s="87">
        <f t="shared" si="45"/>
        <v>1366745.89445</v>
      </c>
      <c r="U181" s="87">
        <f t="shared" si="47"/>
        <v>1366745.89445</v>
      </c>
      <c r="V181" s="87">
        <v>63298534.266199999</v>
      </c>
      <c r="W181" s="88">
        <f t="shared" si="46"/>
        <v>155781673.12254998</v>
      </c>
    </row>
    <row r="182" spans="1:23" ht="24.9" customHeight="1" x14ac:dyDescent="0.25">
      <c r="A182" s="83"/>
      <c r="B182" s="141" t="s">
        <v>912</v>
      </c>
      <c r="C182" s="142"/>
      <c r="D182" s="90"/>
      <c r="E182" s="90">
        <f>SUM(E155:E181)</f>
        <v>3302940037.0447998</v>
      </c>
      <c r="F182" s="90">
        <f t="shared" ref="F182:J182" si="48">SUM(F155:F181)</f>
        <v>0</v>
      </c>
      <c r="G182" s="90">
        <f t="shared" si="48"/>
        <v>99088201.111599997</v>
      </c>
      <c r="H182" s="90">
        <f t="shared" si="48"/>
        <v>0</v>
      </c>
      <c r="I182" s="90">
        <f t="shared" si="34"/>
        <v>99088201.111599997</v>
      </c>
      <c r="J182" s="90">
        <f t="shared" si="48"/>
        <v>1959992475.9014001</v>
      </c>
      <c r="K182" s="113">
        <f t="shared" si="36"/>
        <v>5362020714.0578003</v>
      </c>
      <c r="L182" s="82"/>
      <c r="M182" s="147"/>
      <c r="N182" s="89">
        <v>25</v>
      </c>
      <c r="O182" s="147"/>
      <c r="P182" s="87" t="s">
        <v>611</v>
      </c>
      <c r="Q182" s="87">
        <v>101566595.5027</v>
      </c>
      <c r="R182" s="87">
        <v>0</v>
      </c>
      <c r="S182" s="87">
        <v>3046997.8651000001</v>
      </c>
      <c r="T182" s="87">
        <f t="shared" si="45"/>
        <v>1523498.93255</v>
      </c>
      <c r="U182" s="87">
        <f t="shared" si="47"/>
        <v>1523498.93255</v>
      </c>
      <c r="V182" s="87">
        <v>63028518.727700002</v>
      </c>
      <c r="W182" s="88">
        <f t="shared" si="46"/>
        <v>166118613.16295001</v>
      </c>
    </row>
    <row r="183" spans="1:23" ht="24.9" customHeight="1" x14ac:dyDescent="0.25">
      <c r="A183" s="143">
        <v>9</v>
      </c>
      <c r="B183" s="145" t="s">
        <v>913</v>
      </c>
      <c r="C183" s="83">
        <v>1</v>
      </c>
      <c r="D183" s="87" t="s">
        <v>235</v>
      </c>
      <c r="E183" s="87">
        <v>113340890.1929</v>
      </c>
      <c r="F183" s="87">
        <f>-2141737.01</f>
        <v>-2141737.0099999998</v>
      </c>
      <c r="G183" s="87">
        <v>3400226.7058000001</v>
      </c>
      <c r="H183" s="87">
        <f t="shared" ref="H183:H226" si="49">G183/2</f>
        <v>1700113.3529000001</v>
      </c>
      <c r="I183" s="87">
        <f t="shared" si="34"/>
        <v>1700113.3529000001</v>
      </c>
      <c r="J183" s="87">
        <v>68894724.468500003</v>
      </c>
      <c r="K183" s="88">
        <f t="shared" si="36"/>
        <v>181793991.0043</v>
      </c>
      <c r="L183" s="82"/>
      <c r="M183" s="83"/>
      <c r="N183" s="142" t="s">
        <v>914</v>
      </c>
      <c r="O183" s="144"/>
      <c r="P183" s="90"/>
      <c r="Q183" s="90">
        <f>SUM(Q158:Q182)</f>
        <v>3102827724.8694</v>
      </c>
      <c r="R183" s="87">
        <v>0</v>
      </c>
      <c r="S183" s="90">
        <f t="shared" ref="S183:W183" si="50">SUM(S158:S182)</f>
        <v>93084831.746300012</v>
      </c>
      <c r="T183" s="90">
        <f t="shared" si="50"/>
        <v>46542415.873150006</v>
      </c>
      <c r="U183" s="90">
        <f t="shared" si="47"/>
        <v>46542415.873150006</v>
      </c>
      <c r="V183" s="90">
        <f t="shared" si="50"/>
        <v>1867911486.8046</v>
      </c>
      <c r="W183" s="90">
        <f t="shared" si="50"/>
        <v>5017281627.5471487</v>
      </c>
    </row>
    <row r="184" spans="1:23" ht="24.9" customHeight="1" x14ac:dyDescent="0.25">
      <c r="A184" s="143"/>
      <c r="B184" s="146"/>
      <c r="C184" s="83">
        <v>2</v>
      </c>
      <c r="D184" s="87" t="s">
        <v>236</v>
      </c>
      <c r="E184" s="87">
        <v>142468123.98409998</v>
      </c>
      <c r="F184" s="87">
        <f t="shared" ref="F184:F200" si="51">-2141737.01</f>
        <v>-2141737.0099999998</v>
      </c>
      <c r="G184" s="87">
        <v>4274043.7194999997</v>
      </c>
      <c r="H184" s="87">
        <f t="shared" si="49"/>
        <v>2137021.8597499998</v>
      </c>
      <c r="I184" s="87">
        <f t="shared" si="34"/>
        <v>2137021.8597499998</v>
      </c>
      <c r="J184" s="87">
        <v>69864235.115799993</v>
      </c>
      <c r="K184" s="88">
        <f t="shared" si="36"/>
        <v>212327643.94964999</v>
      </c>
      <c r="L184" s="82"/>
      <c r="M184" s="145">
        <v>27</v>
      </c>
      <c r="N184" s="89">
        <v>1</v>
      </c>
      <c r="O184" s="145" t="s">
        <v>57</v>
      </c>
      <c r="P184" s="87" t="s">
        <v>612</v>
      </c>
      <c r="Q184" s="87">
        <v>114030314.84460001</v>
      </c>
      <c r="R184" s="87">
        <f>-5788847.52</f>
        <v>-5788847.5199999996</v>
      </c>
      <c r="S184" s="87">
        <v>3420909.4452999998</v>
      </c>
      <c r="T184" s="87">
        <v>0</v>
      </c>
      <c r="U184" s="87">
        <f t="shared" si="47"/>
        <v>3420909.4452999998</v>
      </c>
      <c r="V184" s="87">
        <v>80387481.402700007</v>
      </c>
      <c r="W184" s="88">
        <f>Q184+R184+U184+V184</f>
        <v>192049858.17260003</v>
      </c>
    </row>
    <row r="185" spans="1:23" ht="24.9" customHeight="1" x14ac:dyDescent="0.25">
      <c r="A185" s="143"/>
      <c r="B185" s="146"/>
      <c r="C185" s="83">
        <v>3</v>
      </c>
      <c r="D185" s="87" t="s">
        <v>237</v>
      </c>
      <c r="E185" s="87">
        <v>136383947.1769</v>
      </c>
      <c r="F185" s="87">
        <f t="shared" si="51"/>
        <v>-2141737.0099999998</v>
      </c>
      <c r="G185" s="87">
        <v>4091518.4153</v>
      </c>
      <c r="H185" s="87">
        <f t="shared" si="49"/>
        <v>2045759.20765</v>
      </c>
      <c r="I185" s="87">
        <f t="shared" si="34"/>
        <v>2045759.20765</v>
      </c>
      <c r="J185" s="87">
        <v>88305330.409799993</v>
      </c>
      <c r="K185" s="88">
        <f t="shared" si="36"/>
        <v>224593299.78435001</v>
      </c>
      <c r="L185" s="82"/>
      <c r="M185" s="146"/>
      <c r="N185" s="89">
        <v>2</v>
      </c>
      <c r="O185" s="146"/>
      <c r="P185" s="87" t="s">
        <v>613</v>
      </c>
      <c r="Q185" s="87">
        <v>117718852.19140001</v>
      </c>
      <c r="R185" s="87">
        <f t="shared" ref="R185:R203" si="52">-5788847.52</f>
        <v>-5788847.5199999996</v>
      </c>
      <c r="S185" s="87">
        <v>3531565.5657000002</v>
      </c>
      <c r="T185" s="87">
        <v>0</v>
      </c>
      <c r="U185" s="87">
        <f t="shared" si="47"/>
        <v>3531565.5657000002</v>
      </c>
      <c r="V185" s="87">
        <v>87892870.723000005</v>
      </c>
      <c r="W185" s="88">
        <f t="shared" ref="W185:W203" si="53">Q185+R185+U185+V185</f>
        <v>203354440.9601</v>
      </c>
    </row>
    <row r="186" spans="1:23" ht="24.9" customHeight="1" x14ac:dyDescent="0.25">
      <c r="A186" s="143"/>
      <c r="B186" s="146"/>
      <c r="C186" s="83">
        <v>4</v>
      </c>
      <c r="D186" s="87" t="s">
        <v>238</v>
      </c>
      <c r="E186" s="87">
        <v>87997310.9067</v>
      </c>
      <c r="F186" s="87">
        <f t="shared" si="51"/>
        <v>-2141737.0099999998</v>
      </c>
      <c r="G186" s="87">
        <v>2639919.3272000002</v>
      </c>
      <c r="H186" s="87">
        <f t="shared" si="49"/>
        <v>1319959.6636000001</v>
      </c>
      <c r="I186" s="87">
        <f t="shared" si="34"/>
        <v>1319959.6636000001</v>
      </c>
      <c r="J186" s="87">
        <v>51657735.945500001</v>
      </c>
      <c r="K186" s="88">
        <f t="shared" si="36"/>
        <v>138833269.50580001</v>
      </c>
      <c r="L186" s="82"/>
      <c r="M186" s="146"/>
      <c r="N186" s="89">
        <v>3</v>
      </c>
      <c r="O186" s="146"/>
      <c r="P186" s="87" t="s">
        <v>614</v>
      </c>
      <c r="Q186" s="87">
        <v>180937772.84400001</v>
      </c>
      <c r="R186" s="87">
        <f t="shared" si="52"/>
        <v>-5788847.5199999996</v>
      </c>
      <c r="S186" s="87">
        <v>5428133.1853</v>
      </c>
      <c r="T186" s="87">
        <v>0</v>
      </c>
      <c r="U186" s="87">
        <f t="shared" si="47"/>
        <v>5428133.1853</v>
      </c>
      <c r="V186" s="87">
        <v>130256177.4121</v>
      </c>
      <c r="W186" s="88">
        <f t="shared" si="53"/>
        <v>310833235.92140001</v>
      </c>
    </row>
    <row r="187" spans="1:23" ht="24.9" customHeight="1" x14ac:dyDescent="0.25">
      <c r="A187" s="143"/>
      <c r="B187" s="146"/>
      <c r="C187" s="83">
        <v>5</v>
      </c>
      <c r="D187" s="87" t="s">
        <v>239</v>
      </c>
      <c r="E187" s="87">
        <v>105119087.8584</v>
      </c>
      <c r="F187" s="87">
        <f t="shared" si="51"/>
        <v>-2141737.0099999998</v>
      </c>
      <c r="G187" s="87">
        <v>3153572.6357999998</v>
      </c>
      <c r="H187" s="87">
        <f t="shared" si="49"/>
        <v>1576786.3178999999</v>
      </c>
      <c r="I187" s="87">
        <f t="shared" si="34"/>
        <v>1576786.3178999999</v>
      </c>
      <c r="J187" s="87">
        <v>62917889.891599998</v>
      </c>
      <c r="K187" s="88">
        <f t="shared" si="36"/>
        <v>167472027.05790001</v>
      </c>
      <c r="L187" s="82"/>
      <c r="M187" s="146"/>
      <c r="N187" s="89">
        <v>4</v>
      </c>
      <c r="O187" s="146"/>
      <c r="P187" s="87" t="s">
        <v>615</v>
      </c>
      <c r="Q187" s="87">
        <v>118968104.5793</v>
      </c>
      <c r="R187" s="87">
        <f t="shared" si="52"/>
        <v>-5788847.5199999996</v>
      </c>
      <c r="S187" s="87">
        <v>3569043.1373999999</v>
      </c>
      <c r="T187" s="87">
        <v>0</v>
      </c>
      <c r="U187" s="87">
        <f t="shared" si="47"/>
        <v>3569043.1373999999</v>
      </c>
      <c r="V187" s="87">
        <v>77397070.813899994</v>
      </c>
      <c r="W187" s="88">
        <f t="shared" si="53"/>
        <v>194145371.0106</v>
      </c>
    </row>
    <row r="188" spans="1:23" ht="24.9" customHeight="1" x14ac:dyDescent="0.25">
      <c r="A188" s="143"/>
      <c r="B188" s="146"/>
      <c r="C188" s="83">
        <v>6</v>
      </c>
      <c r="D188" s="87" t="s">
        <v>240</v>
      </c>
      <c r="E188" s="87">
        <v>120931713.4927</v>
      </c>
      <c r="F188" s="87">
        <f t="shared" si="51"/>
        <v>-2141737.0099999998</v>
      </c>
      <c r="G188" s="87">
        <v>3627951.4048000001</v>
      </c>
      <c r="H188" s="87">
        <f t="shared" si="49"/>
        <v>1813975.7024000001</v>
      </c>
      <c r="I188" s="87">
        <f t="shared" si="34"/>
        <v>1813975.7024000001</v>
      </c>
      <c r="J188" s="87">
        <v>72633082.698899999</v>
      </c>
      <c r="K188" s="88">
        <f t="shared" si="36"/>
        <v>193237034.884</v>
      </c>
      <c r="L188" s="82"/>
      <c r="M188" s="146"/>
      <c r="N188" s="89">
        <v>5</v>
      </c>
      <c r="O188" s="146"/>
      <c r="P188" s="87" t="s">
        <v>616</v>
      </c>
      <c r="Q188" s="87">
        <v>106616677.0415</v>
      </c>
      <c r="R188" s="87">
        <f t="shared" si="52"/>
        <v>-5788847.5199999996</v>
      </c>
      <c r="S188" s="87">
        <v>3198500.3111999999</v>
      </c>
      <c r="T188" s="87">
        <v>0</v>
      </c>
      <c r="U188" s="87">
        <f t="shared" si="47"/>
        <v>3198500.3111999999</v>
      </c>
      <c r="V188" s="87">
        <v>75407450.355499998</v>
      </c>
      <c r="W188" s="88">
        <f t="shared" si="53"/>
        <v>179433780.1882</v>
      </c>
    </row>
    <row r="189" spans="1:23" ht="24.9" customHeight="1" x14ac:dyDescent="0.25">
      <c r="A189" s="143"/>
      <c r="B189" s="146"/>
      <c r="C189" s="83">
        <v>7</v>
      </c>
      <c r="D189" s="87" t="s">
        <v>241</v>
      </c>
      <c r="E189" s="87">
        <v>138641832.7378</v>
      </c>
      <c r="F189" s="87">
        <f t="shared" si="51"/>
        <v>-2141737.0099999998</v>
      </c>
      <c r="G189" s="87">
        <v>4159254.9821000001</v>
      </c>
      <c r="H189" s="87">
        <f t="shared" si="49"/>
        <v>2079627.4910500001</v>
      </c>
      <c r="I189" s="87">
        <f t="shared" si="34"/>
        <v>2079627.4910500001</v>
      </c>
      <c r="J189" s="87">
        <v>75233266.402199998</v>
      </c>
      <c r="K189" s="88">
        <f t="shared" si="36"/>
        <v>213812989.62105</v>
      </c>
      <c r="L189" s="82"/>
      <c r="M189" s="146"/>
      <c r="N189" s="89">
        <v>6</v>
      </c>
      <c r="O189" s="146"/>
      <c r="P189" s="87" t="s">
        <v>617</v>
      </c>
      <c r="Q189" s="87">
        <v>81100618.512400001</v>
      </c>
      <c r="R189" s="87">
        <f t="shared" si="52"/>
        <v>-5788847.5199999996</v>
      </c>
      <c r="S189" s="87">
        <v>2433018.5554</v>
      </c>
      <c r="T189" s="87">
        <v>0</v>
      </c>
      <c r="U189" s="87">
        <f t="shared" si="47"/>
        <v>2433018.5554</v>
      </c>
      <c r="V189" s="87">
        <v>57974658.401000001</v>
      </c>
      <c r="W189" s="88">
        <f t="shared" si="53"/>
        <v>135719447.9488</v>
      </c>
    </row>
    <row r="190" spans="1:23" ht="24.9" customHeight="1" x14ac:dyDescent="0.25">
      <c r="A190" s="143"/>
      <c r="B190" s="146"/>
      <c r="C190" s="83">
        <v>8</v>
      </c>
      <c r="D190" s="87" t="s">
        <v>242</v>
      </c>
      <c r="E190" s="87">
        <v>109825674.05859999</v>
      </c>
      <c r="F190" s="87">
        <f t="shared" si="51"/>
        <v>-2141737.0099999998</v>
      </c>
      <c r="G190" s="87">
        <v>3294770.2217999999</v>
      </c>
      <c r="H190" s="87">
        <f t="shared" si="49"/>
        <v>1647385.1109</v>
      </c>
      <c r="I190" s="87">
        <f t="shared" si="34"/>
        <v>1647385.1109</v>
      </c>
      <c r="J190" s="87">
        <v>74198436.834199995</v>
      </c>
      <c r="K190" s="88">
        <f t="shared" si="36"/>
        <v>183529758.99369997</v>
      </c>
      <c r="L190" s="82"/>
      <c r="M190" s="146"/>
      <c r="N190" s="89">
        <v>7</v>
      </c>
      <c r="O190" s="146"/>
      <c r="P190" s="87" t="s">
        <v>799</v>
      </c>
      <c r="Q190" s="87">
        <v>79006333.910900012</v>
      </c>
      <c r="R190" s="87">
        <f t="shared" si="52"/>
        <v>-5788847.5199999996</v>
      </c>
      <c r="S190" s="87">
        <v>2370190.0172999999</v>
      </c>
      <c r="T190" s="87">
        <v>0</v>
      </c>
      <c r="U190" s="87">
        <f t="shared" si="47"/>
        <v>2370190.0172999999</v>
      </c>
      <c r="V190" s="87">
        <v>58703746.354199998</v>
      </c>
      <c r="W190" s="88">
        <f t="shared" si="53"/>
        <v>134291422.7624</v>
      </c>
    </row>
    <row r="191" spans="1:23" ht="24.9" customHeight="1" x14ac:dyDescent="0.25">
      <c r="A191" s="143"/>
      <c r="B191" s="146"/>
      <c r="C191" s="83">
        <v>9</v>
      </c>
      <c r="D191" s="87" t="s">
        <v>243</v>
      </c>
      <c r="E191" s="87">
        <v>117060631.40529999</v>
      </c>
      <c r="F191" s="87">
        <f t="shared" si="51"/>
        <v>-2141737.0099999998</v>
      </c>
      <c r="G191" s="87">
        <v>3511818.9421999999</v>
      </c>
      <c r="H191" s="87">
        <f t="shared" si="49"/>
        <v>1755909.4711</v>
      </c>
      <c r="I191" s="87">
        <f t="shared" si="34"/>
        <v>1755909.4711</v>
      </c>
      <c r="J191" s="87">
        <v>76074899.162400007</v>
      </c>
      <c r="K191" s="88">
        <f t="shared" si="36"/>
        <v>192749703.02880001</v>
      </c>
      <c r="L191" s="82"/>
      <c r="M191" s="146"/>
      <c r="N191" s="89">
        <v>8</v>
      </c>
      <c r="O191" s="146"/>
      <c r="P191" s="87" t="s">
        <v>618</v>
      </c>
      <c r="Q191" s="87">
        <v>177405374.60230002</v>
      </c>
      <c r="R191" s="87">
        <f t="shared" si="52"/>
        <v>-5788847.5199999996</v>
      </c>
      <c r="S191" s="87">
        <v>5322161.2380999997</v>
      </c>
      <c r="T191" s="87">
        <v>0</v>
      </c>
      <c r="U191" s="87">
        <f t="shared" si="47"/>
        <v>5322161.2380999997</v>
      </c>
      <c r="V191" s="87">
        <v>129991221.79000001</v>
      </c>
      <c r="W191" s="88">
        <f t="shared" si="53"/>
        <v>306929910.11040002</v>
      </c>
    </row>
    <row r="192" spans="1:23" ht="24.9" customHeight="1" x14ac:dyDescent="0.25">
      <c r="A192" s="143"/>
      <c r="B192" s="146"/>
      <c r="C192" s="83">
        <v>10</v>
      </c>
      <c r="D192" s="87" t="s">
        <v>244</v>
      </c>
      <c r="E192" s="87">
        <v>91663036.402600005</v>
      </c>
      <c r="F192" s="87">
        <f t="shared" si="51"/>
        <v>-2141737.0099999998</v>
      </c>
      <c r="G192" s="87">
        <v>2749891.0921</v>
      </c>
      <c r="H192" s="87">
        <f t="shared" si="49"/>
        <v>1374945.54605</v>
      </c>
      <c r="I192" s="87">
        <f t="shared" si="34"/>
        <v>1374945.54605</v>
      </c>
      <c r="J192" s="87">
        <v>58988634.815499999</v>
      </c>
      <c r="K192" s="88">
        <f t="shared" si="36"/>
        <v>149884879.75415</v>
      </c>
      <c r="L192" s="82"/>
      <c r="M192" s="146"/>
      <c r="N192" s="89">
        <v>9</v>
      </c>
      <c r="O192" s="146"/>
      <c r="P192" s="87" t="s">
        <v>619</v>
      </c>
      <c r="Q192" s="87">
        <v>105578257.87699999</v>
      </c>
      <c r="R192" s="87">
        <f t="shared" si="52"/>
        <v>-5788847.5199999996</v>
      </c>
      <c r="S192" s="87">
        <v>3167347.7363</v>
      </c>
      <c r="T192" s="87">
        <v>0</v>
      </c>
      <c r="U192" s="87">
        <f t="shared" si="47"/>
        <v>3167347.7363</v>
      </c>
      <c r="V192" s="87">
        <v>66413985.623000003</v>
      </c>
      <c r="W192" s="88">
        <f t="shared" si="53"/>
        <v>169370743.71630001</v>
      </c>
    </row>
    <row r="193" spans="1:23" ht="24.9" customHeight="1" x14ac:dyDescent="0.25">
      <c r="A193" s="143"/>
      <c r="B193" s="146"/>
      <c r="C193" s="83">
        <v>11</v>
      </c>
      <c r="D193" s="87" t="s">
        <v>245</v>
      </c>
      <c r="E193" s="87">
        <v>125072920.67930001</v>
      </c>
      <c r="F193" s="87">
        <f t="shared" si="51"/>
        <v>-2141737.0099999998</v>
      </c>
      <c r="G193" s="87">
        <v>3752187.6203999999</v>
      </c>
      <c r="H193" s="87">
        <f t="shared" si="49"/>
        <v>1876093.8101999999</v>
      </c>
      <c r="I193" s="87">
        <f t="shared" si="34"/>
        <v>1876093.8101999999</v>
      </c>
      <c r="J193" s="87">
        <v>71590433.260100007</v>
      </c>
      <c r="K193" s="88">
        <f t="shared" si="36"/>
        <v>196397710.7396</v>
      </c>
      <c r="L193" s="82"/>
      <c r="M193" s="146"/>
      <c r="N193" s="89">
        <v>10</v>
      </c>
      <c r="O193" s="146"/>
      <c r="P193" s="87" t="s">
        <v>620</v>
      </c>
      <c r="Q193" s="87">
        <v>131909709.6601</v>
      </c>
      <c r="R193" s="87">
        <f t="shared" si="52"/>
        <v>-5788847.5199999996</v>
      </c>
      <c r="S193" s="87">
        <v>3957291.2897999999</v>
      </c>
      <c r="T193" s="87">
        <v>0</v>
      </c>
      <c r="U193" s="87">
        <f t="shared" si="47"/>
        <v>3957291.2897999999</v>
      </c>
      <c r="V193" s="87">
        <v>93115011.103200004</v>
      </c>
      <c r="W193" s="88">
        <f t="shared" si="53"/>
        <v>223193164.53310001</v>
      </c>
    </row>
    <row r="194" spans="1:23" ht="24.9" customHeight="1" x14ac:dyDescent="0.25">
      <c r="A194" s="143"/>
      <c r="B194" s="146"/>
      <c r="C194" s="83">
        <v>12</v>
      </c>
      <c r="D194" s="87" t="s">
        <v>246</v>
      </c>
      <c r="E194" s="87">
        <v>107935406.44520001</v>
      </c>
      <c r="F194" s="87">
        <f t="shared" si="51"/>
        <v>-2141737.0099999998</v>
      </c>
      <c r="G194" s="87">
        <v>3238062.1934000002</v>
      </c>
      <c r="H194" s="87">
        <f t="shared" si="49"/>
        <v>1619031.0967000001</v>
      </c>
      <c r="I194" s="87">
        <f t="shared" si="34"/>
        <v>1619031.0967000001</v>
      </c>
      <c r="J194" s="87">
        <v>63608185.152400002</v>
      </c>
      <c r="K194" s="88">
        <f t="shared" si="36"/>
        <v>171020885.68430001</v>
      </c>
      <c r="L194" s="82"/>
      <c r="M194" s="146"/>
      <c r="N194" s="89">
        <v>11</v>
      </c>
      <c r="O194" s="146"/>
      <c r="P194" s="87" t="s">
        <v>621</v>
      </c>
      <c r="Q194" s="87">
        <v>101768398.72750001</v>
      </c>
      <c r="R194" s="87">
        <f t="shared" si="52"/>
        <v>-5788847.5199999996</v>
      </c>
      <c r="S194" s="87">
        <v>3053051.9618000002</v>
      </c>
      <c r="T194" s="87">
        <v>0</v>
      </c>
      <c r="U194" s="87">
        <f t="shared" si="47"/>
        <v>3053051.9618000002</v>
      </c>
      <c r="V194" s="87">
        <v>73135394.563800007</v>
      </c>
      <c r="W194" s="88">
        <f t="shared" si="53"/>
        <v>172167997.7331</v>
      </c>
    </row>
    <row r="195" spans="1:23" ht="24.9" customHeight="1" x14ac:dyDescent="0.25">
      <c r="A195" s="143"/>
      <c r="B195" s="146"/>
      <c r="C195" s="83">
        <v>13</v>
      </c>
      <c r="D195" s="87" t="s">
        <v>247</v>
      </c>
      <c r="E195" s="87">
        <v>118961126.79619999</v>
      </c>
      <c r="F195" s="87">
        <f t="shared" si="51"/>
        <v>-2141737.0099999998</v>
      </c>
      <c r="G195" s="87">
        <v>3568833.8039000002</v>
      </c>
      <c r="H195" s="87">
        <f t="shared" si="49"/>
        <v>1784416.9019500001</v>
      </c>
      <c r="I195" s="87">
        <f t="shared" ref="I195:I200" si="54">G195-H195</f>
        <v>1784416.9019500001</v>
      </c>
      <c r="J195" s="87">
        <v>73133094.437099993</v>
      </c>
      <c r="K195" s="88">
        <f t="shared" si="36"/>
        <v>191736901.12524998</v>
      </c>
      <c r="L195" s="82"/>
      <c r="M195" s="146"/>
      <c r="N195" s="89">
        <v>12</v>
      </c>
      <c r="O195" s="146"/>
      <c r="P195" s="87" t="s">
        <v>622</v>
      </c>
      <c r="Q195" s="87">
        <v>91943296.593099996</v>
      </c>
      <c r="R195" s="87">
        <f t="shared" si="52"/>
        <v>-5788847.5199999996</v>
      </c>
      <c r="S195" s="87">
        <v>2758298.8977999999</v>
      </c>
      <c r="T195" s="87">
        <v>0</v>
      </c>
      <c r="U195" s="87">
        <f t="shared" si="47"/>
        <v>2758298.8977999999</v>
      </c>
      <c r="V195" s="87">
        <v>67723277.322600007</v>
      </c>
      <c r="W195" s="88">
        <f t="shared" si="53"/>
        <v>156636025.29350001</v>
      </c>
    </row>
    <row r="196" spans="1:23" ht="24.9" customHeight="1" x14ac:dyDescent="0.25">
      <c r="A196" s="143"/>
      <c r="B196" s="146"/>
      <c r="C196" s="83">
        <v>14</v>
      </c>
      <c r="D196" s="87" t="s">
        <v>248</v>
      </c>
      <c r="E196" s="87">
        <v>112624831.1451</v>
      </c>
      <c r="F196" s="87">
        <f t="shared" si="51"/>
        <v>-2141737.0099999998</v>
      </c>
      <c r="G196" s="87">
        <v>3378744.9344000001</v>
      </c>
      <c r="H196" s="87">
        <f t="shared" si="49"/>
        <v>1689372.4672000001</v>
      </c>
      <c r="I196" s="87">
        <f t="shared" si="54"/>
        <v>1689372.4672000001</v>
      </c>
      <c r="J196" s="87">
        <v>71241299.028899997</v>
      </c>
      <c r="K196" s="88">
        <f t="shared" si="36"/>
        <v>183413765.63119999</v>
      </c>
      <c r="L196" s="82"/>
      <c r="M196" s="146"/>
      <c r="N196" s="89">
        <v>13</v>
      </c>
      <c r="O196" s="146"/>
      <c r="P196" s="87" t="s">
        <v>824</v>
      </c>
      <c r="Q196" s="87">
        <v>82910601.381400004</v>
      </c>
      <c r="R196" s="87">
        <f t="shared" si="52"/>
        <v>-5788847.5199999996</v>
      </c>
      <c r="S196" s="87">
        <v>2487318.0414</v>
      </c>
      <c r="T196" s="87">
        <v>0</v>
      </c>
      <c r="U196" s="87">
        <f t="shared" si="47"/>
        <v>2487318.0414</v>
      </c>
      <c r="V196" s="87">
        <v>59887920.121200003</v>
      </c>
      <c r="W196" s="88">
        <f t="shared" si="53"/>
        <v>139496992.02400002</v>
      </c>
    </row>
    <row r="197" spans="1:23" ht="24.9" customHeight="1" x14ac:dyDescent="0.25">
      <c r="A197" s="143"/>
      <c r="B197" s="146"/>
      <c r="C197" s="83">
        <v>15</v>
      </c>
      <c r="D197" s="87" t="s">
        <v>249</v>
      </c>
      <c r="E197" s="87">
        <v>127749804.83420001</v>
      </c>
      <c r="F197" s="87">
        <f t="shared" si="51"/>
        <v>-2141737.0099999998</v>
      </c>
      <c r="G197" s="87">
        <v>3832494.145</v>
      </c>
      <c r="H197" s="87">
        <f t="shared" si="49"/>
        <v>1916247.0725</v>
      </c>
      <c r="I197" s="87">
        <f t="shared" si="54"/>
        <v>1916247.0725</v>
      </c>
      <c r="J197" s="87">
        <v>76199710.433400005</v>
      </c>
      <c r="K197" s="88">
        <f t="shared" si="36"/>
        <v>203724025.3301</v>
      </c>
      <c r="L197" s="82"/>
      <c r="M197" s="146"/>
      <c r="N197" s="89">
        <v>14</v>
      </c>
      <c r="O197" s="146"/>
      <c r="P197" s="87" t="s">
        <v>623</v>
      </c>
      <c r="Q197" s="87">
        <v>95316265.458300009</v>
      </c>
      <c r="R197" s="87">
        <f t="shared" si="52"/>
        <v>-5788847.5199999996</v>
      </c>
      <c r="S197" s="87">
        <v>2859487.9637000002</v>
      </c>
      <c r="T197" s="87">
        <v>0</v>
      </c>
      <c r="U197" s="87">
        <f t="shared" si="47"/>
        <v>2859487.9637000002</v>
      </c>
      <c r="V197" s="87">
        <v>62123943.174900003</v>
      </c>
      <c r="W197" s="88">
        <f t="shared" si="53"/>
        <v>154510849.07690001</v>
      </c>
    </row>
    <row r="198" spans="1:23" ht="24.9" customHeight="1" x14ac:dyDescent="0.25">
      <c r="A198" s="143"/>
      <c r="B198" s="146"/>
      <c r="C198" s="83">
        <v>16</v>
      </c>
      <c r="D198" s="87" t="s">
        <v>250</v>
      </c>
      <c r="E198" s="87">
        <v>120062901.1574</v>
      </c>
      <c r="F198" s="87">
        <f t="shared" si="51"/>
        <v>-2141737.0099999998</v>
      </c>
      <c r="G198" s="87">
        <v>3601887.0347000002</v>
      </c>
      <c r="H198" s="87">
        <f t="shared" si="49"/>
        <v>1800943.5173500001</v>
      </c>
      <c r="I198" s="87">
        <f t="shared" si="54"/>
        <v>1800943.5173500001</v>
      </c>
      <c r="J198" s="87">
        <v>73049835.812800005</v>
      </c>
      <c r="K198" s="88">
        <f t="shared" si="36"/>
        <v>192771943.47755</v>
      </c>
      <c r="L198" s="82"/>
      <c r="M198" s="146"/>
      <c r="N198" s="89">
        <v>15</v>
      </c>
      <c r="O198" s="146"/>
      <c r="P198" s="87" t="s">
        <v>624</v>
      </c>
      <c r="Q198" s="87">
        <v>99835985.323100001</v>
      </c>
      <c r="R198" s="87">
        <f t="shared" si="52"/>
        <v>-5788847.5199999996</v>
      </c>
      <c r="S198" s="87">
        <v>2995079.5597000001</v>
      </c>
      <c r="T198" s="87">
        <v>0</v>
      </c>
      <c r="U198" s="87">
        <f t="shared" si="47"/>
        <v>2995079.5597000001</v>
      </c>
      <c r="V198" s="87">
        <v>72582483.699599996</v>
      </c>
      <c r="W198" s="88">
        <f t="shared" si="53"/>
        <v>169624701.06239998</v>
      </c>
    </row>
    <row r="199" spans="1:23" ht="24.9" customHeight="1" x14ac:dyDescent="0.25">
      <c r="A199" s="143"/>
      <c r="B199" s="146"/>
      <c r="C199" s="83">
        <v>17</v>
      </c>
      <c r="D199" s="87" t="s">
        <v>251</v>
      </c>
      <c r="E199" s="87">
        <v>120536216.3229</v>
      </c>
      <c r="F199" s="87">
        <f t="shared" si="51"/>
        <v>-2141737.0099999998</v>
      </c>
      <c r="G199" s="87">
        <v>3616086.4896999998</v>
      </c>
      <c r="H199" s="87">
        <f t="shared" si="49"/>
        <v>1808043.2448499999</v>
      </c>
      <c r="I199" s="87">
        <f t="shared" si="54"/>
        <v>1808043.2448499999</v>
      </c>
      <c r="J199" s="87">
        <v>76813953.617500007</v>
      </c>
      <c r="K199" s="88">
        <f t="shared" si="36"/>
        <v>197016476.17524999</v>
      </c>
      <c r="L199" s="82"/>
      <c r="M199" s="146"/>
      <c r="N199" s="89">
        <v>16</v>
      </c>
      <c r="O199" s="146"/>
      <c r="P199" s="87" t="s">
        <v>625</v>
      </c>
      <c r="Q199" s="87">
        <v>121051432.5037</v>
      </c>
      <c r="R199" s="87">
        <f t="shared" si="52"/>
        <v>-5788847.5199999996</v>
      </c>
      <c r="S199" s="87">
        <v>3631542.9750999999</v>
      </c>
      <c r="T199" s="87">
        <v>0</v>
      </c>
      <c r="U199" s="87">
        <f t="shared" si="47"/>
        <v>3631542.9750999999</v>
      </c>
      <c r="V199" s="87">
        <v>84607451.675300002</v>
      </c>
      <c r="W199" s="88">
        <f t="shared" si="53"/>
        <v>203501579.63410002</v>
      </c>
    </row>
    <row r="200" spans="1:23" ht="24.9" customHeight="1" x14ac:dyDescent="0.25">
      <c r="A200" s="143"/>
      <c r="B200" s="147"/>
      <c r="C200" s="83">
        <v>18</v>
      </c>
      <c r="D200" s="87" t="s">
        <v>252</v>
      </c>
      <c r="E200" s="87">
        <v>132925957.19769999</v>
      </c>
      <c r="F200" s="87">
        <f t="shared" si="51"/>
        <v>-2141737.0099999998</v>
      </c>
      <c r="G200" s="87">
        <v>3987778.7159000002</v>
      </c>
      <c r="H200" s="87">
        <f t="shared" si="49"/>
        <v>1993889.3579500001</v>
      </c>
      <c r="I200" s="87">
        <f t="shared" si="54"/>
        <v>1993889.3579500001</v>
      </c>
      <c r="J200" s="87">
        <v>79020843.819299996</v>
      </c>
      <c r="K200" s="88">
        <f t="shared" ref="K200:K263" si="55">E200+F200+I200+J200</f>
        <v>211798953.36495</v>
      </c>
      <c r="L200" s="82"/>
      <c r="M200" s="146"/>
      <c r="N200" s="89">
        <v>17</v>
      </c>
      <c r="O200" s="146"/>
      <c r="P200" s="87" t="s">
        <v>825</v>
      </c>
      <c r="Q200" s="87">
        <v>101620260.08680001</v>
      </c>
      <c r="R200" s="87">
        <f t="shared" si="52"/>
        <v>-5788847.5199999996</v>
      </c>
      <c r="S200" s="87">
        <v>3048607.8026000001</v>
      </c>
      <c r="T200" s="87">
        <v>0</v>
      </c>
      <c r="U200" s="87">
        <f t="shared" si="47"/>
        <v>3048607.8026000001</v>
      </c>
      <c r="V200" s="87">
        <v>66299447.515500002</v>
      </c>
      <c r="W200" s="88">
        <f t="shared" si="53"/>
        <v>165179467.8849</v>
      </c>
    </row>
    <row r="201" spans="1:23" ht="24.9" customHeight="1" x14ac:dyDescent="0.25">
      <c r="A201" s="83"/>
      <c r="B201" s="141" t="s">
        <v>915</v>
      </c>
      <c r="C201" s="142"/>
      <c r="D201" s="90"/>
      <c r="E201" s="90">
        <f>SUM(E183:E200)</f>
        <v>2129301412.7939997</v>
      </c>
      <c r="F201" s="90">
        <f t="shared" ref="F201:J201" si="56">SUM(F183:F200)</f>
        <v>-38551266.179999977</v>
      </c>
      <c r="G201" s="90">
        <f t="shared" si="56"/>
        <v>63879042.384000003</v>
      </c>
      <c r="H201" s="90">
        <f t="shared" si="56"/>
        <v>31939521.192000002</v>
      </c>
      <c r="I201" s="90">
        <f t="shared" si="56"/>
        <v>31939521.192000002</v>
      </c>
      <c r="J201" s="90">
        <f t="shared" si="56"/>
        <v>1283425591.3059001</v>
      </c>
      <c r="K201" s="113">
        <f t="shared" si="55"/>
        <v>3406115259.1118994</v>
      </c>
      <c r="L201" s="82"/>
      <c r="M201" s="146"/>
      <c r="N201" s="89">
        <v>18</v>
      </c>
      <c r="O201" s="146"/>
      <c r="P201" s="87" t="s">
        <v>626</v>
      </c>
      <c r="Q201" s="87">
        <v>94445460.4745</v>
      </c>
      <c r="R201" s="87">
        <f t="shared" si="52"/>
        <v>-5788847.5199999996</v>
      </c>
      <c r="S201" s="87">
        <v>2833363.8141999999</v>
      </c>
      <c r="T201" s="87">
        <v>0</v>
      </c>
      <c r="U201" s="87">
        <f t="shared" si="47"/>
        <v>2833363.8141999999</v>
      </c>
      <c r="V201" s="87">
        <v>69009416.071500003</v>
      </c>
      <c r="W201" s="88">
        <f t="shared" si="53"/>
        <v>160499392.84020001</v>
      </c>
    </row>
    <row r="202" spans="1:23" ht="24.9" customHeight="1" x14ac:dyDescent="0.25">
      <c r="A202" s="143">
        <v>10</v>
      </c>
      <c r="B202" s="145" t="s">
        <v>916</v>
      </c>
      <c r="C202" s="83">
        <v>1</v>
      </c>
      <c r="D202" s="87" t="s">
        <v>253</v>
      </c>
      <c r="E202" s="87">
        <v>93082888.530900002</v>
      </c>
      <c r="F202" s="87">
        <v>0</v>
      </c>
      <c r="G202" s="87">
        <v>2792486.6559000001</v>
      </c>
      <c r="H202" s="87">
        <f t="shared" si="49"/>
        <v>1396243.3279500001</v>
      </c>
      <c r="I202" s="87">
        <f t="shared" ref="I202:I265" si="57">G202-H202</f>
        <v>1396243.3279500001</v>
      </c>
      <c r="J202" s="99">
        <v>67816694.699300006</v>
      </c>
      <c r="K202" s="88">
        <f t="shared" si="55"/>
        <v>162295826.55814999</v>
      </c>
      <c r="L202" s="82"/>
      <c r="M202" s="146"/>
      <c r="N202" s="89">
        <v>19</v>
      </c>
      <c r="O202" s="146"/>
      <c r="P202" s="87" t="s">
        <v>826</v>
      </c>
      <c r="Q202" s="87">
        <v>89708283.8398</v>
      </c>
      <c r="R202" s="87">
        <f t="shared" si="52"/>
        <v>-5788847.5199999996</v>
      </c>
      <c r="S202" s="87">
        <v>2691248.5151999998</v>
      </c>
      <c r="T202" s="87">
        <v>0</v>
      </c>
      <c r="U202" s="87">
        <f t="shared" si="47"/>
        <v>2691248.5151999998</v>
      </c>
      <c r="V202" s="87">
        <v>60700726.691</v>
      </c>
      <c r="W202" s="88">
        <f t="shared" si="53"/>
        <v>147311411.52600002</v>
      </c>
    </row>
    <row r="203" spans="1:23" ht="24.9" customHeight="1" x14ac:dyDescent="0.25">
      <c r="A203" s="143"/>
      <c r="B203" s="146"/>
      <c r="C203" s="83">
        <v>2</v>
      </c>
      <c r="D203" s="87" t="s">
        <v>254</v>
      </c>
      <c r="E203" s="87">
        <v>101456655.24160001</v>
      </c>
      <c r="F203" s="87">
        <v>0</v>
      </c>
      <c r="G203" s="87">
        <v>3043699.6571999998</v>
      </c>
      <c r="H203" s="87">
        <f t="shared" si="49"/>
        <v>1521849.8285999999</v>
      </c>
      <c r="I203" s="87">
        <f t="shared" si="57"/>
        <v>1521849.8285999999</v>
      </c>
      <c r="J203" s="99">
        <v>73320197.097100005</v>
      </c>
      <c r="K203" s="88">
        <f t="shared" si="55"/>
        <v>176298702.16730002</v>
      </c>
      <c r="L203" s="82"/>
      <c r="M203" s="147"/>
      <c r="N203" s="89">
        <v>20</v>
      </c>
      <c r="O203" s="147"/>
      <c r="P203" s="87" t="s">
        <v>827</v>
      </c>
      <c r="Q203" s="87">
        <v>121674079.7754</v>
      </c>
      <c r="R203" s="87">
        <f t="shared" si="52"/>
        <v>-5788847.5199999996</v>
      </c>
      <c r="S203" s="87">
        <v>3650222.3933000001</v>
      </c>
      <c r="T203" s="87">
        <v>0</v>
      </c>
      <c r="U203" s="87">
        <f t="shared" si="47"/>
        <v>3650222.3933000001</v>
      </c>
      <c r="V203" s="87">
        <v>88373409.449599996</v>
      </c>
      <c r="W203" s="88">
        <f t="shared" si="53"/>
        <v>207908864.09829998</v>
      </c>
    </row>
    <row r="204" spans="1:23" ht="24.9" customHeight="1" x14ac:dyDescent="0.25">
      <c r="A204" s="143"/>
      <c r="B204" s="146"/>
      <c r="C204" s="83">
        <v>3</v>
      </c>
      <c r="D204" s="87" t="s">
        <v>255</v>
      </c>
      <c r="E204" s="87">
        <v>86728720.994899988</v>
      </c>
      <c r="F204" s="87">
        <v>0</v>
      </c>
      <c r="G204" s="87">
        <v>2601861.6298000002</v>
      </c>
      <c r="H204" s="87">
        <f t="shared" si="49"/>
        <v>1300930.8149000001</v>
      </c>
      <c r="I204" s="87">
        <f t="shared" si="57"/>
        <v>1300930.8149000001</v>
      </c>
      <c r="J204" s="99">
        <v>65046467.138999999</v>
      </c>
      <c r="K204" s="88">
        <f t="shared" si="55"/>
        <v>153076118.94879997</v>
      </c>
      <c r="L204" s="82"/>
      <c r="M204" s="83"/>
      <c r="N204" s="142" t="s">
        <v>917</v>
      </c>
      <c r="O204" s="144"/>
      <c r="P204" s="90"/>
      <c r="Q204" s="90">
        <f>SUM(Q184:Q203)</f>
        <v>2213546080.2271008</v>
      </c>
      <c r="R204" s="90">
        <f t="shared" ref="R204:T204" si="58">SUM(R184:R203)</f>
        <v>-115776950.39999995</v>
      </c>
      <c r="S204" s="90">
        <f t="shared" si="58"/>
        <v>66406382.406599991</v>
      </c>
      <c r="T204" s="90">
        <f t="shared" si="58"/>
        <v>0</v>
      </c>
      <c r="U204" s="90">
        <f t="shared" si="47"/>
        <v>66406382.406599991</v>
      </c>
      <c r="V204" s="90">
        <f>SUM(V184:V203)</f>
        <v>1561983144.2635999</v>
      </c>
      <c r="W204" s="90">
        <f>SUM(W184:W203)</f>
        <v>3726158656.4973001</v>
      </c>
    </row>
    <row r="205" spans="1:23" ht="33.75" customHeight="1" x14ac:dyDescent="0.25">
      <c r="A205" s="143"/>
      <c r="B205" s="146"/>
      <c r="C205" s="83">
        <v>4</v>
      </c>
      <c r="D205" s="87" t="s">
        <v>256</v>
      </c>
      <c r="E205" s="87">
        <v>124644854.3229</v>
      </c>
      <c r="F205" s="87">
        <v>0</v>
      </c>
      <c r="G205" s="87">
        <v>3739345.6296999999</v>
      </c>
      <c r="H205" s="87">
        <f t="shared" si="49"/>
        <v>1869672.81485</v>
      </c>
      <c r="I205" s="87">
        <f t="shared" si="57"/>
        <v>1869672.81485</v>
      </c>
      <c r="J205" s="99">
        <v>83909528.794100001</v>
      </c>
      <c r="K205" s="88">
        <f t="shared" si="55"/>
        <v>210424055.93185002</v>
      </c>
      <c r="L205" s="82"/>
      <c r="M205" s="145">
        <v>28</v>
      </c>
      <c r="N205" s="89">
        <v>1</v>
      </c>
      <c r="O205" s="153" t="s">
        <v>58</v>
      </c>
      <c r="P205" s="97" t="s">
        <v>627</v>
      </c>
      <c r="Q205" s="87">
        <v>117284031.09650001</v>
      </c>
      <c r="R205" s="87">
        <f>-2620951.49</f>
        <v>-2620951.4900000002</v>
      </c>
      <c r="S205" s="87">
        <v>3518520.9328999999</v>
      </c>
      <c r="T205" s="87">
        <f t="shared" ref="T205:T222" si="59">S205/2</f>
        <v>1759260.4664499999</v>
      </c>
      <c r="U205" s="87">
        <f t="shared" si="47"/>
        <v>1759260.4664499999</v>
      </c>
      <c r="V205" s="87">
        <v>74871430.550500005</v>
      </c>
      <c r="W205" s="88">
        <f>Q205+R205+U205+V205</f>
        <v>191293770.62345004</v>
      </c>
    </row>
    <row r="206" spans="1:23" ht="24.9" customHeight="1" x14ac:dyDescent="0.25">
      <c r="A206" s="143"/>
      <c r="B206" s="146"/>
      <c r="C206" s="83">
        <v>5</v>
      </c>
      <c r="D206" s="87" t="s">
        <v>257</v>
      </c>
      <c r="E206" s="87">
        <v>113407449.0738</v>
      </c>
      <c r="F206" s="87">
        <v>0</v>
      </c>
      <c r="G206" s="87">
        <v>3402223.4722000002</v>
      </c>
      <c r="H206" s="87">
        <f t="shared" si="49"/>
        <v>1701111.7361000001</v>
      </c>
      <c r="I206" s="87">
        <f t="shared" si="57"/>
        <v>1701111.7361000001</v>
      </c>
      <c r="J206" s="99">
        <v>82548871.276500002</v>
      </c>
      <c r="K206" s="88">
        <f t="shared" si="55"/>
        <v>197657432.0864</v>
      </c>
      <c r="L206" s="82"/>
      <c r="M206" s="146"/>
      <c r="N206" s="89">
        <v>2</v>
      </c>
      <c r="O206" s="154"/>
      <c r="P206" s="97" t="s">
        <v>628</v>
      </c>
      <c r="Q206" s="87">
        <v>124067695.28459999</v>
      </c>
      <c r="R206" s="87">
        <f t="shared" ref="R206:R222" si="60">-2620951.49</f>
        <v>-2620951.4900000002</v>
      </c>
      <c r="S206" s="87">
        <v>3722030.8585000001</v>
      </c>
      <c r="T206" s="87">
        <f t="shared" si="59"/>
        <v>1861015.42925</v>
      </c>
      <c r="U206" s="87">
        <f t="shared" si="47"/>
        <v>1861015.42925</v>
      </c>
      <c r="V206" s="87">
        <v>80756726.639899999</v>
      </c>
      <c r="W206" s="88">
        <f t="shared" ref="W206:W222" si="61">Q206+R206+U206+V206</f>
        <v>204064485.86374998</v>
      </c>
    </row>
    <row r="207" spans="1:23" ht="24.9" customHeight="1" x14ac:dyDescent="0.25">
      <c r="A207" s="143"/>
      <c r="B207" s="146"/>
      <c r="C207" s="83">
        <v>6</v>
      </c>
      <c r="D207" s="87" t="s">
        <v>258</v>
      </c>
      <c r="E207" s="87">
        <v>116167868.71620001</v>
      </c>
      <c r="F207" s="87">
        <v>0</v>
      </c>
      <c r="G207" s="87">
        <v>3485036.0614999998</v>
      </c>
      <c r="H207" s="87">
        <f t="shared" si="49"/>
        <v>1742518.0307499999</v>
      </c>
      <c r="I207" s="87">
        <f t="shared" si="57"/>
        <v>1742518.0307499999</v>
      </c>
      <c r="J207" s="99">
        <v>82978197.516000003</v>
      </c>
      <c r="K207" s="88">
        <f t="shared" si="55"/>
        <v>200888584.26295</v>
      </c>
      <c r="L207" s="82"/>
      <c r="M207" s="146"/>
      <c r="N207" s="89">
        <v>3</v>
      </c>
      <c r="O207" s="154"/>
      <c r="P207" s="97" t="s">
        <v>629</v>
      </c>
      <c r="Q207" s="87">
        <v>126311125.9693</v>
      </c>
      <c r="R207" s="87">
        <f t="shared" si="60"/>
        <v>-2620951.4900000002</v>
      </c>
      <c r="S207" s="87">
        <v>3789333.7790999999</v>
      </c>
      <c r="T207" s="87">
        <f t="shared" si="59"/>
        <v>1894666.88955</v>
      </c>
      <c r="U207" s="87">
        <f t="shared" si="47"/>
        <v>1894666.88955</v>
      </c>
      <c r="V207" s="87">
        <v>83163100.212200001</v>
      </c>
      <c r="W207" s="88">
        <f t="shared" si="61"/>
        <v>208747941.58105001</v>
      </c>
    </row>
    <row r="208" spans="1:23" ht="24.9" customHeight="1" x14ac:dyDescent="0.25">
      <c r="A208" s="143"/>
      <c r="B208" s="146"/>
      <c r="C208" s="83">
        <v>7</v>
      </c>
      <c r="D208" s="87" t="s">
        <v>259</v>
      </c>
      <c r="E208" s="87">
        <v>123159376.5477</v>
      </c>
      <c r="F208" s="87">
        <v>0</v>
      </c>
      <c r="G208" s="87">
        <v>3694781.2963999999</v>
      </c>
      <c r="H208" s="87">
        <f t="shared" si="49"/>
        <v>1847390.6481999999</v>
      </c>
      <c r="I208" s="87">
        <f t="shared" si="57"/>
        <v>1847390.6481999999</v>
      </c>
      <c r="J208" s="99">
        <v>79921548.021699995</v>
      </c>
      <c r="K208" s="88">
        <f t="shared" si="55"/>
        <v>204928315.21759999</v>
      </c>
      <c r="L208" s="82"/>
      <c r="M208" s="146"/>
      <c r="N208" s="89">
        <v>4</v>
      </c>
      <c r="O208" s="154"/>
      <c r="P208" s="97" t="s">
        <v>828</v>
      </c>
      <c r="Q208" s="87">
        <v>93687129.330500007</v>
      </c>
      <c r="R208" s="87">
        <f t="shared" si="60"/>
        <v>-2620951.4900000002</v>
      </c>
      <c r="S208" s="87">
        <v>2810613.8799000001</v>
      </c>
      <c r="T208" s="87">
        <f t="shared" si="59"/>
        <v>1405306.93995</v>
      </c>
      <c r="U208" s="87">
        <f t="shared" si="47"/>
        <v>1405306.93995</v>
      </c>
      <c r="V208" s="87">
        <v>60614272.791100003</v>
      </c>
      <c r="W208" s="88">
        <f t="shared" si="61"/>
        <v>153085757.57155001</v>
      </c>
    </row>
    <row r="209" spans="1:23" ht="24.9" customHeight="1" x14ac:dyDescent="0.25">
      <c r="A209" s="143"/>
      <c r="B209" s="146"/>
      <c r="C209" s="83">
        <v>8</v>
      </c>
      <c r="D209" s="87" t="s">
        <v>260</v>
      </c>
      <c r="E209" s="87">
        <v>115833195.44080001</v>
      </c>
      <c r="F209" s="87">
        <v>0</v>
      </c>
      <c r="G209" s="87">
        <v>3474995.8632</v>
      </c>
      <c r="H209" s="87">
        <f t="shared" si="49"/>
        <v>1737497.9316</v>
      </c>
      <c r="I209" s="87">
        <f t="shared" si="57"/>
        <v>1737497.9316</v>
      </c>
      <c r="J209" s="99">
        <v>76691941.385100007</v>
      </c>
      <c r="K209" s="88">
        <f t="shared" si="55"/>
        <v>194262634.75750002</v>
      </c>
      <c r="L209" s="82"/>
      <c r="M209" s="146"/>
      <c r="N209" s="89">
        <v>5</v>
      </c>
      <c r="O209" s="154"/>
      <c r="P209" s="87" t="s">
        <v>630</v>
      </c>
      <c r="Q209" s="87">
        <v>98172773.322500005</v>
      </c>
      <c r="R209" s="87">
        <f t="shared" si="60"/>
        <v>-2620951.4900000002</v>
      </c>
      <c r="S209" s="87">
        <v>2945183.1997000002</v>
      </c>
      <c r="T209" s="87">
        <f t="shared" si="59"/>
        <v>1472591.5998500001</v>
      </c>
      <c r="U209" s="87">
        <f t="shared" si="47"/>
        <v>1472591.5998500001</v>
      </c>
      <c r="V209" s="87">
        <v>68152168.240899995</v>
      </c>
      <c r="W209" s="88">
        <f t="shared" si="61"/>
        <v>165176581.67325002</v>
      </c>
    </row>
    <row r="210" spans="1:23" ht="24.9" customHeight="1" x14ac:dyDescent="0.25">
      <c r="A210" s="143"/>
      <c r="B210" s="146"/>
      <c r="C210" s="83">
        <v>9</v>
      </c>
      <c r="D210" s="87" t="s">
        <v>261</v>
      </c>
      <c r="E210" s="87">
        <v>108990500.7387</v>
      </c>
      <c r="F210" s="87">
        <v>0</v>
      </c>
      <c r="G210" s="87">
        <v>3269715.0222</v>
      </c>
      <c r="H210" s="87">
        <f t="shared" si="49"/>
        <v>1634857.5111</v>
      </c>
      <c r="I210" s="87">
        <f t="shared" si="57"/>
        <v>1634857.5111</v>
      </c>
      <c r="J210" s="99">
        <v>73864674.767299995</v>
      </c>
      <c r="K210" s="88">
        <f t="shared" si="55"/>
        <v>184490033.01709998</v>
      </c>
      <c r="L210" s="82"/>
      <c r="M210" s="146"/>
      <c r="N210" s="89">
        <v>6</v>
      </c>
      <c r="O210" s="154"/>
      <c r="P210" s="87" t="s">
        <v>631</v>
      </c>
      <c r="Q210" s="87">
        <v>150868466.03130001</v>
      </c>
      <c r="R210" s="87">
        <f t="shared" si="60"/>
        <v>-2620951.4900000002</v>
      </c>
      <c r="S210" s="87">
        <v>4526053.9808999998</v>
      </c>
      <c r="T210" s="87">
        <f t="shared" si="59"/>
        <v>2263026.9904499999</v>
      </c>
      <c r="U210" s="87">
        <f t="shared" si="47"/>
        <v>2263026.9904499999</v>
      </c>
      <c r="V210" s="87">
        <v>102133953.4196</v>
      </c>
      <c r="W210" s="88">
        <f t="shared" si="61"/>
        <v>252644494.95134997</v>
      </c>
    </row>
    <row r="211" spans="1:23" ht="24.9" customHeight="1" x14ac:dyDescent="0.25">
      <c r="A211" s="143"/>
      <c r="B211" s="146"/>
      <c r="C211" s="83">
        <v>10</v>
      </c>
      <c r="D211" s="87" t="s">
        <v>262</v>
      </c>
      <c r="E211" s="87">
        <v>121875706.022</v>
      </c>
      <c r="F211" s="87">
        <v>0</v>
      </c>
      <c r="G211" s="87">
        <v>3656271.1806999999</v>
      </c>
      <c r="H211" s="87">
        <f t="shared" si="49"/>
        <v>1828135.59035</v>
      </c>
      <c r="I211" s="87">
        <f t="shared" si="57"/>
        <v>1828135.59035</v>
      </c>
      <c r="J211" s="99">
        <v>86676536.407600001</v>
      </c>
      <c r="K211" s="88">
        <f t="shared" si="55"/>
        <v>210380378.01995</v>
      </c>
      <c r="L211" s="82"/>
      <c r="M211" s="146"/>
      <c r="N211" s="89">
        <v>7</v>
      </c>
      <c r="O211" s="154"/>
      <c r="P211" s="87" t="s">
        <v>632</v>
      </c>
      <c r="Q211" s="87">
        <v>106253880.20009999</v>
      </c>
      <c r="R211" s="87">
        <f t="shared" si="60"/>
        <v>-2620951.4900000002</v>
      </c>
      <c r="S211" s="87">
        <v>3187616.406</v>
      </c>
      <c r="T211" s="87">
        <f t="shared" si="59"/>
        <v>1593808.203</v>
      </c>
      <c r="U211" s="87">
        <f t="shared" si="47"/>
        <v>1593808.203</v>
      </c>
      <c r="V211" s="87">
        <v>67759181.400999993</v>
      </c>
      <c r="W211" s="88">
        <f t="shared" si="61"/>
        <v>172985918.31409997</v>
      </c>
    </row>
    <row r="212" spans="1:23" ht="24.9" customHeight="1" x14ac:dyDescent="0.25">
      <c r="A212" s="143"/>
      <c r="B212" s="146"/>
      <c r="C212" s="83">
        <v>11</v>
      </c>
      <c r="D212" s="87" t="s">
        <v>263</v>
      </c>
      <c r="E212" s="87">
        <v>102413156.494</v>
      </c>
      <c r="F212" s="87">
        <v>0</v>
      </c>
      <c r="G212" s="87">
        <v>3072394.6948000002</v>
      </c>
      <c r="H212" s="87">
        <f t="shared" si="49"/>
        <v>1536197.3474000001</v>
      </c>
      <c r="I212" s="87">
        <f t="shared" si="57"/>
        <v>1536197.3474000001</v>
      </c>
      <c r="J212" s="99">
        <v>67580565.2676</v>
      </c>
      <c r="K212" s="88">
        <f t="shared" si="55"/>
        <v>171529919.109</v>
      </c>
      <c r="L212" s="82"/>
      <c r="M212" s="146"/>
      <c r="N212" s="89">
        <v>8</v>
      </c>
      <c r="O212" s="154"/>
      <c r="P212" s="87" t="s">
        <v>633</v>
      </c>
      <c r="Q212" s="87">
        <v>107051270.93239999</v>
      </c>
      <c r="R212" s="87">
        <f t="shared" si="60"/>
        <v>-2620951.4900000002</v>
      </c>
      <c r="S212" s="87">
        <v>3211538.128</v>
      </c>
      <c r="T212" s="87">
        <f t="shared" si="59"/>
        <v>1605769.064</v>
      </c>
      <c r="U212" s="87">
        <f t="shared" si="47"/>
        <v>1605769.064</v>
      </c>
      <c r="V212" s="87">
        <v>75012188.224700004</v>
      </c>
      <c r="W212" s="88">
        <f t="shared" si="61"/>
        <v>181048276.73109999</v>
      </c>
    </row>
    <row r="213" spans="1:23" ht="24.9" customHeight="1" x14ac:dyDescent="0.25">
      <c r="A213" s="143"/>
      <c r="B213" s="146"/>
      <c r="C213" s="83">
        <v>12</v>
      </c>
      <c r="D213" s="87" t="s">
        <v>264</v>
      </c>
      <c r="E213" s="87">
        <v>105623682.44750001</v>
      </c>
      <c r="F213" s="87">
        <v>0</v>
      </c>
      <c r="G213" s="87">
        <v>3168710.4734</v>
      </c>
      <c r="H213" s="87">
        <f t="shared" si="49"/>
        <v>1584355.2367</v>
      </c>
      <c r="I213" s="87">
        <f t="shared" si="57"/>
        <v>1584355.2367</v>
      </c>
      <c r="J213" s="99">
        <v>74657395.002299994</v>
      </c>
      <c r="K213" s="88">
        <f t="shared" si="55"/>
        <v>181865432.68650001</v>
      </c>
      <c r="L213" s="82"/>
      <c r="M213" s="146"/>
      <c r="N213" s="89">
        <v>9</v>
      </c>
      <c r="O213" s="154"/>
      <c r="P213" s="87" t="s">
        <v>829</v>
      </c>
      <c r="Q213" s="87">
        <v>128701767.62990001</v>
      </c>
      <c r="R213" s="87">
        <f t="shared" si="60"/>
        <v>-2620951.4900000002</v>
      </c>
      <c r="S213" s="87">
        <v>3861053.0288999998</v>
      </c>
      <c r="T213" s="87">
        <f t="shared" si="59"/>
        <v>1930526.5144499999</v>
      </c>
      <c r="U213" s="87">
        <f t="shared" si="47"/>
        <v>1930526.5144499999</v>
      </c>
      <c r="V213" s="87">
        <v>83788536.544699997</v>
      </c>
      <c r="W213" s="88">
        <f t="shared" si="61"/>
        <v>211799879.19905001</v>
      </c>
    </row>
    <row r="214" spans="1:23" ht="24.9" customHeight="1" x14ac:dyDescent="0.25">
      <c r="A214" s="143"/>
      <c r="B214" s="146"/>
      <c r="C214" s="83">
        <v>13</v>
      </c>
      <c r="D214" s="87" t="s">
        <v>265</v>
      </c>
      <c r="E214" s="87">
        <v>96749013.657499999</v>
      </c>
      <c r="F214" s="87">
        <v>0</v>
      </c>
      <c r="G214" s="87">
        <v>2902470.4097000002</v>
      </c>
      <c r="H214" s="87">
        <f t="shared" si="49"/>
        <v>1451235.2048500001</v>
      </c>
      <c r="I214" s="87">
        <f t="shared" si="57"/>
        <v>1451235.2048500001</v>
      </c>
      <c r="J214" s="99">
        <v>71698723.8891</v>
      </c>
      <c r="K214" s="88">
        <f t="shared" si="55"/>
        <v>169898972.75145</v>
      </c>
      <c r="L214" s="82"/>
      <c r="M214" s="146"/>
      <c r="N214" s="89">
        <v>10</v>
      </c>
      <c r="O214" s="154"/>
      <c r="P214" s="87" t="s">
        <v>830</v>
      </c>
      <c r="Q214" s="87">
        <v>139657211.6523</v>
      </c>
      <c r="R214" s="87">
        <f t="shared" si="60"/>
        <v>-2620951.4900000002</v>
      </c>
      <c r="S214" s="87">
        <v>4189716.3495999998</v>
      </c>
      <c r="T214" s="87">
        <f t="shared" si="59"/>
        <v>2094858.1747999999</v>
      </c>
      <c r="U214" s="87">
        <f t="shared" si="47"/>
        <v>2094858.1747999999</v>
      </c>
      <c r="V214" s="87">
        <v>92536058.6743</v>
      </c>
      <c r="W214" s="88">
        <f t="shared" si="61"/>
        <v>231667177.01139998</v>
      </c>
    </row>
    <row r="215" spans="1:23" ht="24.9" customHeight="1" x14ac:dyDescent="0.25">
      <c r="A215" s="143"/>
      <c r="B215" s="146"/>
      <c r="C215" s="83">
        <v>14</v>
      </c>
      <c r="D215" s="87" t="s">
        <v>266</v>
      </c>
      <c r="E215" s="87">
        <v>94752602.607500002</v>
      </c>
      <c r="F215" s="87">
        <v>0</v>
      </c>
      <c r="G215" s="87">
        <v>2842578.0781999999</v>
      </c>
      <c r="H215" s="87">
        <f t="shared" si="49"/>
        <v>1421289.0390999999</v>
      </c>
      <c r="I215" s="87">
        <f t="shared" si="57"/>
        <v>1421289.0390999999</v>
      </c>
      <c r="J215" s="99">
        <v>69442767.831400007</v>
      </c>
      <c r="K215" s="88">
        <f t="shared" si="55"/>
        <v>165616659.47800002</v>
      </c>
      <c r="L215" s="82"/>
      <c r="M215" s="146"/>
      <c r="N215" s="89">
        <v>11</v>
      </c>
      <c r="O215" s="154"/>
      <c r="P215" s="87" t="s">
        <v>831</v>
      </c>
      <c r="Q215" s="87">
        <v>106858614.5152</v>
      </c>
      <c r="R215" s="87">
        <f t="shared" si="60"/>
        <v>-2620951.4900000002</v>
      </c>
      <c r="S215" s="87">
        <v>3205758.4355000001</v>
      </c>
      <c r="T215" s="87">
        <f t="shared" si="59"/>
        <v>1602879.2177500001</v>
      </c>
      <c r="U215" s="87">
        <f t="shared" si="47"/>
        <v>1602879.2177500001</v>
      </c>
      <c r="V215" s="87">
        <v>71738728.979399994</v>
      </c>
      <c r="W215" s="88">
        <f t="shared" si="61"/>
        <v>177579271.22235</v>
      </c>
    </row>
    <row r="216" spans="1:23" ht="24.9" customHeight="1" x14ac:dyDescent="0.25">
      <c r="A216" s="143"/>
      <c r="B216" s="146"/>
      <c r="C216" s="83">
        <v>15</v>
      </c>
      <c r="D216" s="87" t="s">
        <v>267</v>
      </c>
      <c r="E216" s="87">
        <v>102817502.68540001</v>
      </c>
      <c r="F216" s="87">
        <v>0</v>
      </c>
      <c r="G216" s="87">
        <v>3084525.0806</v>
      </c>
      <c r="H216" s="87">
        <f t="shared" si="49"/>
        <v>1542262.5403</v>
      </c>
      <c r="I216" s="87">
        <f t="shared" si="57"/>
        <v>1542262.5403</v>
      </c>
      <c r="J216" s="99">
        <v>74700020.964699998</v>
      </c>
      <c r="K216" s="88">
        <f t="shared" si="55"/>
        <v>179059786.1904</v>
      </c>
      <c r="L216" s="82"/>
      <c r="M216" s="146"/>
      <c r="N216" s="89">
        <v>12</v>
      </c>
      <c r="O216" s="154"/>
      <c r="P216" s="87" t="s">
        <v>832</v>
      </c>
      <c r="Q216" s="87">
        <v>110605670.4276</v>
      </c>
      <c r="R216" s="87">
        <f t="shared" si="60"/>
        <v>-2620951.4900000002</v>
      </c>
      <c r="S216" s="87">
        <v>3318170.1127999998</v>
      </c>
      <c r="T216" s="87">
        <f t="shared" si="59"/>
        <v>1659085.0563999999</v>
      </c>
      <c r="U216" s="87">
        <f t="shared" si="47"/>
        <v>1659085.0563999999</v>
      </c>
      <c r="V216" s="87">
        <v>74482123.649800003</v>
      </c>
      <c r="W216" s="88">
        <f t="shared" si="61"/>
        <v>184125927.64380002</v>
      </c>
    </row>
    <row r="217" spans="1:23" ht="24.9" customHeight="1" x14ac:dyDescent="0.25">
      <c r="A217" s="143"/>
      <c r="B217" s="146"/>
      <c r="C217" s="83">
        <v>16</v>
      </c>
      <c r="D217" s="87" t="s">
        <v>268</v>
      </c>
      <c r="E217" s="87">
        <v>84911072.966700003</v>
      </c>
      <c r="F217" s="87">
        <v>0</v>
      </c>
      <c r="G217" s="87">
        <v>2547332.1889999998</v>
      </c>
      <c r="H217" s="87">
        <f t="shared" si="49"/>
        <v>1273666.0944999999</v>
      </c>
      <c r="I217" s="87">
        <f t="shared" si="57"/>
        <v>1273666.0944999999</v>
      </c>
      <c r="J217" s="99">
        <v>62142841.782899998</v>
      </c>
      <c r="K217" s="88">
        <f t="shared" si="55"/>
        <v>148327580.8441</v>
      </c>
      <c r="L217" s="82"/>
      <c r="M217" s="146"/>
      <c r="N217" s="89">
        <v>13</v>
      </c>
      <c r="O217" s="154"/>
      <c r="P217" s="87" t="s">
        <v>833</v>
      </c>
      <c r="Q217" s="87">
        <v>102787662.5081</v>
      </c>
      <c r="R217" s="87">
        <f t="shared" si="60"/>
        <v>-2620951.4900000002</v>
      </c>
      <c r="S217" s="87">
        <v>3083629.8752000001</v>
      </c>
      <c r="T217" s="87">
        <f t="shared" si="59"/>
        <v>1541814.9376000001</v>
      </c>
      <c r="U217" s="87">
        <f t="shared" si="47"/>
        <v>1541814.9376000001</v>
      </c>
      <c r="V217" s="87">
        <v>70234247.171599999</v>
      </c>
      <c r="W217" s="88">
        <f t="shared" si="61"/>
        <v>171942773.12730002</v>
      </c>
    </row>
    <row r="218" spans="1:23" ht="24.9" customHeight="1" x14ac:dyDescent="0.25">
      <c r="A218" s="143"/>
      <c r="B218" s="146"/>
      <c r="C218" s="83">
        <v>17</v>
      </c>
      <c r="D218" s="87" t="s">
        <v>269</v>
      </c>
      <c r="E218" s="87">
        <v>106952060.6812</v>
      </c>
      <c r="F218" s="87">
        <v>0</v>
      </c>
      <c r="G218" s="87">
        <v>3208561.8204000001</v>
      </c>
      <c r="H218" s="87">
        <f t="shared" si="49"/>
        <v>1604280.9102</v>
      </c>
      <c r="I218" s="87">
        <f t="shared" si="57"/>
        <v>1604280.9102</v>
      </c>
      <c r="J218" s="99">
        <v>78116997.838599995</v>
      </c>
      <c r="K218" s="88">
        <f t="shared" si="55"/>
        <v>186673339.43000001</v>
      </c>
      <c r="L218" s="82"/>
      <c r="M218" s="146"/>
      <c r="N218" s="89">
        <v>14</v>
      </c>
      <c r="O218" s="154"/>
      <c r="P218" s="87" t="s">
        <v>634</v>
      </c>
      <c r="Q218" s="87">
        <v>128549998.3495</v>
      </c>
      <c r="R218" s="87">
        <f t="shared" si="60"/>
        <v>-2620951.4900000002</v>
      </c>
      <c r="S218" s="87">
        <v>3856499.9504999998</v>
      </c>
      <c r="T218" s="87">
        <f t="shared" si="59"/>
        <v>1928249.9752499999</v>
      </c>
      <c r="U218" s="87">
        <f t="shared" si="47"/>
        <v>1928249.9752499999</v>
      </c>
      <c r="V218" s="87">
        <v>83295731.354100004</v>
      </c>
      <c r="W218" s="88">
        <f t="shared" si="61"/>
        <v>211153028.18885002</v>
      </c>
    </row>
    <row r="219" spans="1:23" ht="24.9" customHeight="1" x14ac:dyDescent="0.25">
      <c r="A219" s="143"/>
      <c r="B219" s="146"/>
      <c r="C219" s="83">
        <v>18</v>
      </c>
      <c r="D219" s="87" t="s">
        <v>270</v>
      </c>
      <c r="E219" s="87">
        <v>112449015.19080001</v>
      </c>
      <c r="F219" s="87">
        <v>0</v>
      </c>
      <c r="G219" s="87">
        <v>3373470.4556999998</v>
      </c>
      <c r="H219" s="87">
        <f t="shared" si="49"/>
        <v>1686735.2278499999</v>
      </c>
      <c r="I219" s="87">
        <f t="shared" si="57"/>
        <v>1686735.2278499999</v>
      </c>
      <c r="J219" s="99">
        <v>73742930.112200007</v>
      </c>
      <c r="K219" s="88">
        <f t="shared" si="55"/>
        <v>187878680.53085002</v>
      </c>
      <c r="L219" s="82"/>
      <c r="M219" s="146"/>
      <c r="N219" s="89">
        <v>15</v>
      </c>
      <c r="O219" s="154"/>
      <c r="P219" s="87" t="s">
        <v>635</v>
      </c>
      <c r="Q219" s="87">
        <v>85314582.877399996</v>
      </c>
      <c r="R219" s="87">
        <f t="shared" si="60"/>
        <v>-2620951.4900000002</v>
      </c>
      <c r="S219" s="87">
        <v>2559437.4863</v>
      </c>
      <c r="T219" s="87">
        <f t="shared" si="59"/>
        <v>1279718.74315</v>
      </c>
      <c r="U219" s="87">
        <f t="shared" si="47"/>
        <v>1279718.74315</v>
      </c>
      <c r="V219" s="87">
        <v>59438532.218099996</v>
      </c>
      <c r="W219" s="88">
        <f t="shared" si="61"/>
        <v>143411882.34864998</v>
      </c>
    </row>
    <row r="220" spans="1:23" ht="24.9" customHeight="1" x14ac:dyDescent="0.25">
      <c r="A220" s="143"/>
      <c r="B220" s="146"/>
      <c r="C220" s="83">
        <v>19</v>
      </c>
      <c r="D220" s="87" t="s">
        <v>271</v>
      </c>
      <c r="E220" s="87">
        <v>146855140.85459998</v>
      </c>
      <c r="F220" s="87">
        <v>0</v>
      </c>
      <c r="G220" s="87">
        <v>4405654.2255999995</v>
      </c>
      <c r="H220" s="87">
        <f t="shared" si="49"/>
        <v>2202827.1127999998</v>
      </c>
      <c r="I220" s="87">
        <f t="shared" si="57"/>
        <v>2202827.1127999998</v>
      </c>
      <c r="J220" s="99">
        <v>100984753.32340001</v>
      </c>
      <c r="K220" s="88">
        <f t="shared" si="55"/>
        <v>250042721.29079998</v>
      </c>
      <c r="L220" s="82"/>
      <c r="M220" s="146"/>
      <c r="N220" s="89">
        <v>16</v>
      </c>
      <c r="O220" s="154"/>
      <c r="P220" s="87" t="s">
        <v>636</v>
      </c>
      <c r="Q220" s="87">
        <v>141001783.873</v>
      </c>
      <c r="R220" s="87">
        <f t="shared" si="60"/>
        <v>-2620951.4900000002</v>
      </c>
      <c r="S220" s="87">
        <v>4230053.5162000004</v>
      </c>
      <c r="T220" s="87">
        <f t="shared" si="59"/>
        <v>2115026.7581000002</v>
      </c>
      <c r="U220" s="87">
        <f t="shared" si="47"/>
        <v>2115026.7581000002</v>
      </c>
      <c r="V220" s="87">
        <v>91471482.931099996</v>
      </c>
      <c r="W220" s="88">
        <f t="shared" si="61"/>
        <v>231967342.0722</v>
      </c>
    </row>
    <row r="221" spans="1:23" ht="24.9" customHeight="1" x14ac:dyDescent="0.25">
      <c r="A221" s="143"/>
      <c r="B221" s="146"/>
      <c r="C221" s="83">
        <v>20</v>
      </c>
      <c r="D221" s="87" t="s">
        <v>272</v>
      </c>
      <c r="E221" s="87">
        <v>116414339.41489999</v>
      </c>
      <c r="F221" s="87">
        <v>0</v>
      </c>
      <c r="G221" s="87">
        <v>3492430.1823999998</v>
      </c>
      <c r="H221" s="87">
        <f t="shared" si="49"/>
        <v>1746215.0911999999</v>
      </c>
      <c r="I221" s="87">
        <f t="shared" si="57"/>
        <v>1746215.0911999999</v>
      </c>
      <c r="J221" s="99">
        <v>84509052.221399993</v>
      </c>
      <c r="K221" s="88">
        <f t="shared" si="55"/>
        <v>202669606.72749996</v>
      </c>
      <c r="L221" s="82"/>
      <c r="M221" s="146"/>
      <c r="N221" s="89">
        <v>17</v>
      </c>
      <c r="O221" s="154"/>
      <c r="P221" s="87" t="s">
        <v>637</v>
      </c>
      <c r="Q221" s="87">
        <v>113609185.08250001</v>
      </c>
      <c r="R221" s="87">
        <f t="shared" si="60"/>
        <v>-2620951.4900000002</v>
      </c>
      <c r="S221" s="87">
        <v>3408275.5525000002</v>
      </c>
      <c r="T221" s="87">
        <f t="shared" si="59"/>
        <v>1704137.7762500001</v>
      </c>
      <c r="U221" s="87">
        <f t="shared" si="47"/>
        <v>1704137.7762500001</v>
      </c>
      <c r="V221" s="87">
        <v>70193614.5097</v>
      </c>
      <c r="W221" s="88">
        <f t="shared" si="61"/>
        <v>182885985.87845004</v>
      </c>
    </row>
    <row r="222" spans="1:23" ht="24.9" customHeight="1" x14ac:dyDescent="0.25">
      <c r="A222" s="143"/>
      <c r="B222" s="146"/>
      <c r="C222" s="83">
        <v>21</v>
      </c>
      <c r="D222" s="87" t="s">
        <v>273</v>
      </c>
      <c r="E222" s="87">
        <v>92326909.248899996</v>
      </c>
      <c r="F222" s="87">
        <v>0</v>
      </c>
      <c r="G222" s="87">
        <v>2769807.2774999999</v>
      </c>
      <c r="H222" s="87">
        <f t="shared" si="49"/>
        <v>1384903.6387499999</v>
      </c>
      <c r="I222" s="87">
        <f t="shared" si="57"/>
        <v>1384903.6387499999</v>
      </c>
      <c r="J222" s="99">
        <v>70220768.309599996</v>
      </c>
      <c r="K222" s="88">
        <f t="shared" si="55"/>
        <v>163932581.19725001</v>
      </c>
      <c r="L222" s="82"/>
      <c r="M222" s="147"/>
      <c r="N222" s="89">
        <v>18</v>
      </c>
      <c r="O222" s="155"/>
      <c r="P222" s="87" t="s">
        <v>638</v>
      </c>
      <c r="Q222" s="87">
        <v>133293674.1472</v>
      </c>
      <c r="R222" s="87">
        <f t="shared" si="60"/>
        <v>-2620951.4900000002</v>
      </c>
      <c r="S222" s="87">
        <v>3998810.2244000002</v>
      </c>
      <c r="T222" s="87">
        <f t="shared" si="59"/>
        <v>1999405.1122000001</v>
      </c>
      <c r="U222" s="87">
        <f t="shared" si="47"/>
        <v>1999405.1122000001</v>
      </c>
      <c r="V222" s="87">
        <v>81537793.734200001</v>
      </c>
      <c r="W222" s="88">
        <f t="shared" si="61"/>
        <v>214209921.5036</v>
      </c>
    </row>
    <row r="223" spans="1:23" ht="24.9" customHeight="1" x14ac:dyDescent="0.25">
      <c r="A223" s="143"/>
      <c r="B223" s="146"/>
      <c r="C223" s="83">
        <v>22</v>
      </c>
      <c r="D223" s="87" t="s">
        <v>274</v>
      </c>
      <c r="E223" s="87">
        <v>108482889.01109999</v>
      </c>
      <c r="F223" s="87">
        <v>0</v>
      </c>
      <c r="G223" s="87">
        <v>3254486.6702999999</v>
      </c>
      <c r="H223" s="87">
        <f t="shared" si="49"/>
        <v>1627243.3351499999</v>
      </c>
      <c r="I223" s="87">
        <f t="shared" si="57"/>
        <v>1627243.3351499999</v>
      </c>
      <c r="J223" s="99">
        <v>81119828.222200006</v>
      </c>
      <c r="K223" s="88">
        <f t="shared" si="55"/>
        <v>191229960.56845</v>
      </c>
      <c r="L223" s="82"/>
      <c r="M223" s="83"/>
      <c r="N223" s="142" t="s">
        <v>918</v>
      </c>
      <c r="O223" s="144"/>
      <c r="P223" s="90"/>
      <c r="Q223" s="90">
        <f t="shared" ref="Q223:R223" si="62">SUM(Q205:Q222)</f>
        <v>2114076523.2298996</v>
      </c>
      <c r="R223" s="90">
        <f t="shared" si="62"/>
        <v>-47177126.820000023</v>
      </c>
      <c r="S223" s="90">
        <f>SUM(S205:S222)</f>
        <v>63422295.69690001</v>
      </c>
      <c r="T223" s="90">
        <f t="shared" ref="T223" si="63">SUM(T205:T222)</f>
        <v>31711147.848450005</v>
      </c>
      <c r="U223" s="90">
        <f t="shared" si="47"/>
        <v>31711147.848450005</v>
      </c>
      <c r="V223" s="90">
        <f>SUM(V205:V222)</f>
        <v>1391179871.2469001</v>
      </c>
      <c r="W223" s="90">
        <f>SUM(W205:W222)</f>
        <v>3489790415.50525</v>
      </c>
    </row>
    <row r="224" spans="1:23" ht="24.9" customHeight="1" x14ac:dyDescent="0.25">
      <c r="A224" s="143"/>
      <c r="B224" s="146"/>
      <c r="C224" s="83">
        <v>23</v>
      </c>
      <c r="D224" s="87" t="s">
        <v>275</v>
      </c>
      <c r="E224" s="87">
        <v>134813038.05669999</v>
      </c>
      <c r="F224" s="87">
        <v>0</v>
      </c>
      <c r="G224" s="87">
        <v>4044391.1417</v>
      </c>
      <c r="H224" s="87">
        <f t="shared" si="49"/>
        <v>2022195.57085</v>
      </c>
      <c r="I224" s="87">
        <f t="shared" si="57"/>
        <v>2022195.57085</v>
      </c>
      <c r="J224" s="99">
        <v>98284444.607800007</v>
      </c>
      <c r="K224" s="88">
        <f t="shared" si="55"/>
        <v>235119678.23535001</v>
      </c>
      <c r="L224" s="82"/>
      <c r="M224" s="145">
        <v>29</v>
      </c>
      <c r="N224" s="89">
        <v>1</v>
      </c>
      <c r="O224" s="145" t="s">
        <v>59</v>
      </c>
      <c r="P224" s="87" t="s">
        <v>639</v>
      </c>
      <c r="Q224" s="87">
        <v>83302311.330899999</v>
      </c>
      <c r="R224" s="87">
        <f>-2734288.17</f>
        <v>-2734288.17</v>
      </c>
      <c r="S224" s="87">
        <v>2499069.3399</v>
      </c>
      <c r="T224" s="87">
        <v>0</v>
      </c>
      <c r="U224" s="87">
        <f t="shared" si="47"/>
        <v>2499069.3399</v>
      </c>
      <c r="V224" s="87">
        <v>58729502.493500002</v>
      </c>
      <c r="W224" s="88">
        <f>Q224+R224+U224+V224</f>
        <v>141796594.99430001</v>
      </c>
    </row>
    <row r="225" spans="1:23" ht="24.9" customHeight="1" x14ac:dyDescent="0.25">
      <c r="A225" s="143"/>
      <c r="B225" s="146"/>
      <c r="C225" s="83">
        <v>24</v>
      </c>
      <c r="D225" s="87" t="s">
        <v>276</v>
      </c>
      <c r="E225" s="87">
        <v>110943230.2015</v>
      </c>
      <c r="F225" s="87">
        <v>0</v>
      </c>
      <c r="G225" s="87">
        <v>3328296.906</v>
      </c>
      <c r="H225" s="87">
        <f t="shared" si="49"/>
        <v>1664148.453</v>
      </c>
      <c r="I225" s="87">
        <f t="shared" si="57"/>
        <v>1664148.453</v>
      </c>
      <c r="J225" s="99">
        <v>72813592.134499997</v>
      </c>
      <c r="K225" s="88">
        <f t="shared" si="55"/>
        <v>185420970.78899997</v>
      </c>
      <c r="L225" s="82"/>
      <c r="M225" s="146"/>
      <c r="N225" s="89">
        <v>2</v>
      </c>
      <c r="O225" s="146"/>
      <c r="P225" s="87" t="s">
        <v>640</v>
      </c>
      <c r="Q225" s="87">
        <v>83535985.842600003</v>
      </c>
      <c r="R225" s="87">
        <f t="shared" ref="R225:R253" si="64">-2734288.17</f>
        <v>-2734288.17</v>
      </c>
      <c r="S225" s="87">
        <v>2506079.5753000001</v>
      </c>
      <c r="T225" s="87">
        <v>0</v>
      </c>
      <c r="U225" s="87">
        <f t="shared" si="47"/>
        <v>2506079.5753000001</v>
      </c>
      <c r="V225" s="87">
        <v>57571241.631700002</v>
      </c>
      <c r="W225" s="88">
        <f t="shared" ref="W225:W253" si="65">Q225+R225+U225+V225</f>
        <v>140879018.87959999</v>
      </c>
    </row>
    <row r="226" spans="1:23" ht="24.9" customHeight="1" x14ac:dyDescent="0.25">
      <c r="A226" s="143"/>
      <c r="B226" s="147"/>
      <c r="C226" s="83">
        <v>25</v>
      </c>
      <c r="D226" s="87" t="s">
        <v>277</v>
      </c>
      <c r="E226" s="87">
        <v>106543502.7533</v>
      </c>
      <c r="F226" s="87">
        <v>0</v>
      </c>
      <c r="G226" s="87">
        <v>3196305.0825999998</v>
      </c>
      <c r="H226" s="87">
        <f t="shared" si="49"/>
        <v>1598152.5412999999</v>
      </c>
      <c r="I226" s="87">
        <f t="shared" si="57"/>
        <v>1598152.5412999999</v>
      </c>
      <c r="J226" s="99">
        <v>69652064.373099998</v>
      </c>
      <c r="K226" s="88">
        <f t="shared" si="55"/>
        <v>177793719.66769999</v>
      </c>
      <c r="L226" s="82"/>
      <c r="M226" s="146"/>
      <c r="N226" s="89">
        <v>3</v>
      </c>
      <c r="O226" s="146"/>
      <c r="P226" s="87" t="s">
        <v>834</v>
      </c>
      <c r="Q226" s="87">
        <v>104071806.4887</v>
      </c>
      <c r="R226" s="87">
        <f t="shared" si="64"/>
        <v>-2734288.17</v>
      </c>
      <c r="S226" s="87">
        <v>3122154.1946999999</v>
      </c>
      <c r="T226" s="87">
        <v>0</v>
      </c>
      <c r="U226" s="87">
        <f t="shared" si="47"/>
        <v>3122154.1946999999</v>
      </c>
      <c r="V226" s="87">
        <v>70105881.185900003</v>
      </c>
      <c r="W226" s="88">
        <f t="shared" si="65"/>
        <v>174565553.69929999</v>
      </c>
    </row>
    <row r="227" spans="1:23" ht="24.9" customHeight="1" x14ac:dyDescent="0.25">
      <c r="A227" s="83"/>
      <c r="B227" s="141" t="s">
        <v>919</v>
      </c>
      <c r="C227" s="142"/>
      <c r="D227" s="90"/>
      <c r="E227" s="90">
        <f>SUM(E202:E226)</f>
        <v>2728394371.9010997</v>
      </c>
      <c r="F227" s="90">
        <f t="shared" ref="F227:I227" si="66">SUM(F202:F226)</f>
        <v>0</v>
      </c>
      <c r="G227" s="90">
        <f t="shared" si="66"/>
        <v>81851831.1567</v>
      </c>
      <c r="H227" s="90">
        <f t="shared" si="66"/>
        <v>40925915.57835</v>
      </c>
      <c r="I227" s="90">
        <f t="shared" si="66"/>
        <v>40925915.57835</v>
      </c>
      <c r="J227" s="90">
        <f>SUM(J202:J226)</f>
        <v>1922441402.9845002</v>
      </c>
      <c r="K227" s="113">
        <f t="shared" si="55"/>
        <v>4691761690.4639502</v>
      </c>
      <c r="L227" s="82"/>
      <c r="M227" s="146"/>
      <c r="N227" s="89">
        <v>4</v>
      </c>
      <c r="O227" s="146"/>
      <c r="P227" s="87" t="s">
        <v>835</v>
      </c>
      <c r="Q227" s="87">
        <v>91997176.613600001</v>
      </c>
      <c r="R227" s="87">
        <f t="shared" si="64"/>
        <v>-2734288.17</v>
      </c>
      <c r="S227" s="87">
        <v>2759915.2984000002</v>
      </c>
      <c r="T227" s="87">
        <v>0</v>
      </c>
      <c r="U227" s="87">
        <f t="shared" si="47"/>
        <v>2759915.2984000002</v>
      </c>
      <c r="V227" s="87">
        <v>58675683.382700004</v>
      </c>
      <c r="W227" s="88">
        <f t="shared" si="65"/>
        <v>150698487.12470001</v>
      </c>
    </row>
    <row r="228" spans="1:23" ht="24.9" customHeight="1" x14ac:dyDescent="0.25">
      <c r="A228" s="143"/>
      <c r="B228" s="145" t="s">
        <v>920</v>
      </c>
      <c r="C228" s="83">
        <v>1</v>
      </c>
      <c r="D228" s="87" t="s">
        <v>278</v>
      </c>
      <c r="E228" s="87">
        <v>120987282.7913</v>
      </c>
      <c r="F228" s="87">
        <f>-3201869.5856</f>
        <v>-3201869.5855999999</v>
      </c>
      <c r="G228" s="87">
        <v>3629618.4837000002</v>
      </c>
      <c r="H228" s="87">
        <v>0</v>
      </c>
      <c r="I228" s="87">
        <f t="shared" si="57"/>
        <v>3629618.4837000002</v>
      </c>
      <c r="J228" s="99">
        <v>76849225.804900005</v>
      </c>
      <c r="K228" s="88">
        <f t="shared" si="55"/>
        <v>198264257.49430001</v>
      </c>
      <c r="L228" s="82"/>
      <c r="M228" s="146"/>
      <c r="N228" s="89">
        <v>5</v>
      </c>
      <c r="O228" s="146"/>
      <c r="P228" s="87" t="s">
        <v>836</v>
      </c>
      <c r="Q228" s="87">
        <v>87058194.510600001</v>
      </c>
      <c r="R228" s="87">
        <f t="shared" si="64"/>
        <v>-2734288.17</v>
      </c>
      <c r="S228" s="87">
        <v>2611745.8352999999</v>
      </c>
      <c r="T228" s="87">
        <v>0</v>
      </c>
      <c r="U228" s="87">
        <f t="shared" si="47"/>
        <v>2611745.8352999999</v>
      </c>
      <c r="V228" s="87">
        <v>57898142.896899998</v>
      </c>
      <c r="W228" s="88">
        <f t="shared" si="65"/>
        <v>144833795.07279998</v>
      </c>
    </row>
    <row r="229" spans="1:23" ht="24.9" customHeight="1" x14ac:dyDescent="0.25">
      <c r="A229" s="143"/>
      <c r="B229" s="146"/>
      <c r="C229" s="83">
        <v>2</v>
      </c>
      <c r="D229" s="87" t="s">
        <v>279</v>
      </c>
      <c r="E229" s="87">
        <v>113606868.4331</v>
      </c>
      <c r="F229" s="87">
        <f>-3150897.2633</f>
        <v>-3150897.2633000002</v>
      </c>
      <c r="G229" s="87">
        <v>3408206.0529999998</v>
      </c>
      <c r="H229" s="87">
        <v>0</v>
      </c>
      <c r="I229" s="87">
        <f t="shared" si="57"/>
        <v>3408206.0529999998</v>
      </c>
      <c r="J229" s="99">
        <v>77598706.7544</v>
      </c>
      <c r="K229" s="88">
        <f t="shared" si="55"/>
        <v>191462883.9772</v>
      </c>
      <c r="L229" s="82"/>
      <c r="M229" s="146"/>
      <c r="N229" s="89">
        <v>6</v>
      </c>
      <c r="O229" s="146"/>
      <c r="P229" s="87" t="s">
        <v>641</v>
      </c>
      <c r="Q229" s="87">
        <v>99155007.499500006</v>
      </c>
      <c r="R229" s="87">
        <f t="shared" si="64"/>
        <v>-2734288.17</v>
      </c>
      <c r="S229" s="87">
        <v>2974650.2250000001</v>
      </c>
      <c r="T229" s="87">
        <v>0</v>
      </c>
      <c r="U229" s="87">
        <f t="shared" si="47"/>
        <v>2974650.2250000001</v>
      </c>
      <c r="V229" s="87">
        <v>68414029.140699998</v>
      </c>
      <c r="W229" s="88">
        <f t="shared" si="65"/>
        <v>167809398.6952</v>
      </c>
    </row>
    <row r="230" spans="1:23" ht="24.9" customHeight="1" x14ac:dyDescent="0.25">
      <c r="A230" s="143"/>
      <c r="B230" s="146"/>
      <c r="C230" s="83">
        <v>3</v>
      </c>
      <c r="D230" s="87" t="s">
        <v>820</v>
      </c>
      <c r="E230" s="87">
        <v>114584866.03930001</v>
      </c>
      <c r="F230" s="87">
        <f>-3157651.7363</f>
        <v>-3157651.7363</v>
      </c>
      <c r="G230" s="87">
        <v>3437545.9811999998</v>
      </c>
      <c r="H230" s="87">
        <v>0</v>
      </c>
      <c r="I230" s="87">
        <f t="shared" si="57"/>
        <v>3437545.9811999998</v>
      </c>
      <c r="J230" s="99">
        <v>77669392.253099993</v>
      </c>
      <c r="K230" s="88">
        <f t="shared" si="55"/>
        <v>192534152.53729999</v>
      </c>
      <c r="L230" s="82"/>
      <c r="M230" s="146"/>
      <c r="N230" s="89">
        <v>7</v>
      </c>
      <c r="O230" s="146"/>
      <c r="P230" s="87" t="s">
        <v>642</v>
      </c>
      <c r="Q230" s="87">
        <v>83106628.389300004</v>
      </c>
      <c r="R230" s="87">
        <f t="shared" si="64"/>
        <v>-2734288.17</v>
      </c>
      <c r="S230" s="87">
        <v>2493198.8517</v>
      </c>
      <c r="T230" s="87">
        <v>0</v>
      </c>
      <c r="U230" s="87">
        <f t="shared" si="47"/>
        <v>2493198.8517</v>
      </c>
      <c r="V230" s="87">
        <v>59900029.819300003</v>
      </c>
      <c r="W230" s="88">
        <f t="shared" si="65"/>
        <v>142765568.89030001</v>
      </c>
    </row>
    <row r="231" spans="1:23" ht="24.9" customHeight="1" x14ac:dyDescent="0.25">
      <c r="A231" s="143"/>
      <c r="B231" s="146"/>
      <c r="C231" s="83">
        <v>4</v>
      </c>
      <c r="D231" s="87" t="s">
        <v>41</v>
      </c>
      <c r="E231" s="87">
        <v>110491828.97690001</v>
      </c>
      <c r="F231" s="87">
        <f>-3129383.4584</f>
        <v>-3129383.4583999999</v>
      </c>
      <c r="G231" s="87">
        <v>3314754.8692999999</v>
      </c>
      <c r="H231" s="87">
        <v>0</v>
      </c>
      <c r="I231" s="87">
        <f t="shared" si="57"/>
        <v>3314754.8692999999</v>
      </c>
      <c r="J231" s="99">
        <v>73033435.520600006</v>
      </c>
      <c r="K231" s="88">
        <f t="shared" si="55"/>
        <v>183710635.9084</v>
      </c>
      <c r="L231" s="82"/>
      <c r="M231" s="146"/>
      <c r="N231" s="89">
        <v>8</v>
      </c>
      <c r="O231" s="146"/>
      <c r="P231" s="87" t="s">
        <v>643</v>
      </c>
      <c r="Q231" s="87">
        <v>86310500.114399999</v>
      </c>
      <c r="R231" s="87">
        <f t="shared" si="64"/>
        <v>-2734288.17</v>
      </c>
      <c r="S231" s="87">
        <v>2589315.0033999998</v>
      </c>
      <c r="T231" s="87">
        <v>0</v>
      </c>
      <c r="U231" s="87">
        <f t="shared" si="47"/>
        <v>2589315.0033999998</v>
      </c>
      <c r="V231" s="87">
        <v>58704662.903899997</v>
      </c>
      <c r="W231" s="88">
        <f t="shared" si="65"/>
        <v>144870189.85170001</v>
      </c>
    </row>
    <row r="232" spans="1:23" ht="24.9" customHeight="1" x14ac:dyDescent="0.25">
      <c r="A232" s="143"/>
      <c r="B232" s="146"/>
      <c r="C232" s="83">
        <v>5</v>
      </c>
      <c r="D232" s="87" t="s">
        <v>280</v>
      </c>
      <c r="E232" s="87">
        <v>110133276.9095</v>
      </c>
      <c r="F232" s="87">
        <f>-3126907.1433</f>
        <v>-3126907.1433000001</v>
      </c>
      <c r="G232" s="87">
        <v>3303998.3073</v>
      </c>
      <c r="H232" s="87">
        <v>0</v>
      </c>
      <c r="I232" s="87">
        <f t="shared" si="57"/>
        <v>3303998.3073</v>
      </c>
      <c r="J232" s="99">
        <v>75913294.602799997</v>
      </c>
      <c r="K232" s="88">
        <f t="shared" si="55"/>
        <v>186223662.67629999</v>
      </c>
      <c r="L232" s="82"/>
      <c r="M232" s="146"/>
      <c r="N232" s="89">
        <v>9</v>
      </c>
      <c r="O232" s="146"/>
      <c r="P232" s="87" t="s">
        <v>644</v>
      </c>
      <c r="Q232" s="87">
        <v>84890659.470100001</v>
      </c>
      <c r="R232" s="87">
        <f t="shared" si="64"/>
        <v>-2734288.17</v>
      </c>
      <c r="S232" s="87">
        <v>2546719.7840999998</v>
      </c>
      <c r="T232" s="87">
        <v>0</v>
      </c>
      <c r="U232" s="87">
        <f t="shared" si="47"/>
        <v>2546719.7840999998</v>
      </c>
      <c r="V232" s="87">
        <v>58459333.624200001</v>
      </c>
      <c r="W232" s="88">
        <f t="shared" si="65"/>
        <v>143162424.70840001</v>
      </c>
    </row>
    <row r="233" spans="1:23" ht="24.9" customHeight="1" x14ac:dyDescent="0.25">
      <c r="A233" s="143"/>
      <c r="B233" s="146"/>
      <c r="C233" s="83">
        <v>6</v>
      </c>
      <c r="D233" s="87" t="s">
        <v>281</v>
      </c>
      <c r="E233" s="87">
        <v>114471644.28989999</v>
      </c>
      <c r="F233" s="87">
        <f>-3156869.7781</f>
        <v>-3156869.7781000002</v>
      </c>
      <c r="G233" s="87">
        <v>3434149.3287</v>
      </c>
      <c r="H233" s="87">
        <v>0</v>
      </c>
      <c r="I233" s="87">
        <f t="shared" si="57"/>
        <v>3434149.3287</v>
      </c>
      <c r="J233" s="99">
        <v>74009846.053800002</v>
      </c>
      <c r="K233" s="88">
        <f t="shared" si="55"/>
        <v>188758769.89429998</v>
      </c>
      <c r="L233" s="82"/>
      <c r="M233" s="146"/>
      <c r="N233" s="89">
        <v>10</v>
      </c>
      <c r="O233" s="146"/>
      <c r="P233" s="87" t="s">
        <v>645</v>
      </c>
      <c r="Q233" s="87">
        <v>96367673.51259999</v>
      </c>
      <c r="R233" s="87">
        <f t="shared" si="64"/>
        <v>-2734288.17</v>
      </c>
      <c r="S233" s="87">
        <v>2891030.2053999999</v>
      </c>
      <c r="T233" s="87">
        <v>0</v>
      </c>
      <c r="U233" s="87">
        <f t="shared" si="47"/>
        <v>2891030.2053999999</v>
      </c>
      <c r="V233" s="87">
        <v>67384106.158399999</v>
      </c>
      <c r="W233" s="88">
        <f t="shared" si="65"/>
        <v>163908521.70639998</v>
      </c>
    </row>
    <row r="234" spans="1:23" ht="24.9" customHeight="1" x14ac:dyDescent="0.25">
      <c r="A234" s="143"/>
      <c r="B234" s="146"/>
      <c r="C234" s="83">
        <v>7</v>
      </c>
      <c r="D234" s="87" t="s">
        <v>282</v>
      </c>
      <c r="E234" s="87">
        <v>133751395.92659999</v>
      </c>
      <c r="F234" s="87">
        <f>-3290024.0517</f>
        <v>-3290024.0517000002</v>
      </c>
      <c r="G234" s="87">
        <v>4012541.8777999999</v>
      </c>
      <c r="H234" s="87">
        <v>0</v>
      </c>
      <c r="I234" s="87">
        <f t="shared" si="57"/>
        <v>4012541.8777999999</v>
      </c>
      <c r="J234" s="99">
        <v>86490819.828199998</v>
      </c>
      <c r="K234" s="88">
        <f t="shared" si="55"/>
        <v>220964733.58090001</v>
      </c>
      <c r="L234" s="82"/>
      <c r="M234" s="146"/>
      <c r="N234" s="89">
        <v>11</v>
      </c>
      <c r="O234" s="146"/>
      <c r="P234" s="87" t="s">
        <v>646</v>
      </c>
      <c r="Q234" s="87">
        <v>102037043.1706</v>
      </c>
      <c r="R234" s="87">
        <f t="shared" si="64"/>
        <v>-2734288.17</v>
      </c>
      <c r="S234" s="87">
        <v>3061111.2951000002</v>
      </c>
      <c r="T234" s="87">
        <v>0</v>
      </c>
      <c r="U234" s="87">
        <f t="shared" ref="U234:U297" si="67">S234-T234</f>
        <v>3061111.2951000002</v>
      </c>
      <c r="V234" s="87">
        <v>72691345.132400006</v>
      </c>
      <c r="W234" s="88">
        <f t="shared" si="65"/>
        <v>175055211.42809999</v>
      </c>
    </row>
    <row r="235" spans="1:23" ht="24.9" customHeight="1" x14ac:dyDescent="0.25">
      <c r="A235" s="143"/>
      <c r="B235" s="146"/>
      <c r="C235" s="83">
        <v>8</v>
      </c>
      <c r="D235" s="87" t="s">
        <v>283</v>
      </c>
      <c r="E235" s="87">
        <v>118473423.02110001</v>
      </c>
      <c r="F235" s="87">
        <f>-3184507.7866</f>
        <v>-3184507.7866000002</v>
      </c>
      <c r="G235" s="87">
        <v>3554202.6905999999</v>
      </c>
      <c r="H235" s="87">
        <v>0</v>
      </c>
      <c r="I235" s="87">
        <f t="shared" si="57"/>
        <v>3554202.6905999999</v>
      </c>
      <c r="J235" s="99">
        <v>76745727.515000001</v>
      </c>
      <c r="K235" s="88">
        <f t="shared" si="55"/>
        <v>195588845.44010001</v>
      </c>
      <c r="L235" s="82"/>
      <c r="M235" s="146"/>
      <c r="N235" s="89">
        <v>12</v>
      </c>
      <c r="O235" s="146"/>
      <c r="P235" s="87" t="s">
        <v>647</v>
      </c>
      <c r="Q235" s="87">
        <v>117931307.7625</v>
      </c>
      <c r="R235" s="87">
        <f t="shared" si="64"/>
        <v>-2734288.17</v>
      </c>
      <c r="S235" s="87">
        <v>3537939.2329000002</v>
      </c>
      <c r="T235" s="87">
        <v>0</v>
      </c>
      <c r="U235" s="87">
        <f t="shared" si="67"/>
        <v>3537939.2329000002</v>
      </c>
      <c r="V235" s="87">
        <v>75885685.685000002</v>
      </c>
      <c r="W235" s="88">
        <f t="shared" si="65"/>
        <v>194620644.5104</v>
      </c>
    </row>
    <row r="236" spans="1:23" ht="24.9" customHeight="1" x14ac:dyDescent="0.25">
      <c r="A236" s="143"/>
      <c r="B236" s="146"/>
      <c r="C236" s="83">
        <v>9</v>
      </c>
      <c r="D236" s="87" t="s">
        <v>284</v>
      </c>
      <c r="E236" s="87">
        <v>107190063.68599999</v>
      </c>
      <c r="F236" s="87">
        <f>-3106580.0444</f>
        <v>-3106580.0444</v>
      </c>
      <c r="G236" s="87">
        <v>3215701.9106000001</v>
      </c>
      <c r="H236" s="87">
        <v>0</v>
      </c>
      <c r="I236" s="87">
        <f t="shared" si="57"/>
        <v>3215701.9106000001</v>
      </c>
      <c r="J236" s="99">
        <v>72126023.847299993</v>
      </c>
      <c r="K236" s="88">
        <f t="shared" si="55"/>
        <v>179425209.39949998</v>
      </c>
      <c r="L236" s="82"/>
      <c r="M236" s="146"/>
      <c r="N236" s="89">
        <v>13</v>
      </c>
      <c r="O236" s="146"/>
      <c r="P236" s="87" t="s">
        <v>648</v>
      </c>
      <c r="Q236" s="87">
        <v>109928989.4084</v>
      </c>
      <c r="R236" s="87">
        <f t="shared" si="64"/>
        <v>-2734288.17</v>
      </c>
      <c r="S236" s="87">
        <v>3297869.6823</v>
      </c>
      <c r="T236" s="87">
        <v>0</v>
      </c>
      <c r="U236" s="87">
        <f t="shared" si="67"/>
        <v>3297869.6823</v>
      </c>
      <c r="V236" s="87">
        <v>70612179.486900002</v>
      </c>
      <c r="W236" s="88">
        <f t="shared" si="65"/>
        <v>181104750.40759999</v>
      </c>
    </row>
    <row r="237" spans="1:23" ht="24.9" customHeight="1" x14ac:dyDescent="0.25">
      <c r="A237" s="143"/>
      <c r="B237" s="146"/>
      <c r="C237" s="83">
        <v>10</v>
      </c>
      <c r="D237" s="87" t="s">
        <v>285</v>
      </c>
      <c r="E237" s="87">
        <v>148886534.76619998</v>
      </c>
      <c r="F237" s="87">
        <f>-3394553.8431</f>
        <v>-3394553.8431000002</v>
      </c>
      <c r="G237" s="87">
        <v>4466596.0429999996</v>
      </c>
      <c r="H237" s="87">
        <v>0</v>
      </c>
      <c r="I237" s="87">
        <f t="shared" si="57"/>
        <v>4466596.0429999996</v>
      </c>
      <c r="J237" s="99">
        <v>89475863.839000002</v>
      </c>
      <c r="K237" s="88">
        <f t="shared" si="55"/>
        <v>239434440.80509996</v>
      </c>
      <c r="L237" s="82"/>
      <c r="M237" s="146"/>
      <c r="N237" s="89">
        <v>14</v>
      </c>
      <c r="O237" s="146"/>
      <c r="P237" s="87" t="s">
        <v>649</v>
      </c>
      <c r="Q237" s="87">
        <v>95824032.222499996</v>
      </c>
      <c r="R237" s="87">
        <f t="shared" si="64"/>
        <v>-2734288.17</v>
      </c>
      <c r="S237" s="87">
        <v>2874720.9667000002</v>
      </c>
      <c r="T237" s="87">
        <v>0</v>
      </c>
      <c r="U237" s="87">
        <f t="shared" si="67"/>
        <v>2874720.9667000002</v>
      </c>
      <c r="V237" s="87">
        <v>67797639.325499997</v>
      </c>
      <c r="W237" s="88">
        <f t="shared" si="65"/>
        <v>163762104.34469998</v>
      </c>
    </row>
    <row r="238" spans="1:23" ht="24.9" customHeight="1" x14ac:dyDescent="0.25">
      <c r="A238" s="143"/>
      <c r="B238" s="146"/>
      <c r="C238" s="83">
        <v>11</v>
      </c>
      <c r="D238" s="87" t="s">
        <v>286</v>
      </c>
      <c r="E238" s="87">
        <v>115503950.4128</v>
      </c>
      <c r="F238" s="87">
        <f>-3163999.3291</f>
        <v>-3163999.3291000002</v>
      </c>
      <c r="G238" s="87">
        <v>3465118.5123999999</v>
      </c>
      <c r="H238" s="87">
        <v>0</v>
      </c>
      <c r="I238" s="87">
        <f t="shared" si="57"/>
        <v>3465118.5123999999</v>
      </c>
      <c r="J238" s="99">
        <v>76374360.3178</v>
      </c>
      <c r="K238" s="88">
        <f t="shared" si="55"/>
        <v>192179429.91390002</v>
      </c>
      <c r="L238" s="82"/>
      <c r="M238" s="146"/>
      <c r="N238" s="89">
        <v>15</v>
      </c>
      <c r="O238" s="146"/>
      <c r="P238" s="87" t="s">
        <v>650</v>
      </c>
      <c r="Q238" s="87">
        <v>75300561.324200004</v>
      </c>
      <c r="R238" s="87">
        <f t="shared" si="64"/>
        <v>-2734288.17</v>
      </c>
      <c r="S238" s="87">
        <v>2259016.8396999999</v>
      </c>
      <c r="T238" s="87">
        <v>0</v>
      </c>
      <c r="U238" s="87">
        <f t="shared" si="67"/>
        <v>2259016.8396999999</v>
      </c>
      <c r="V238" s="87">
        <v>52728288.319399998</v>
      </c>
      <c r="W238" s="88">
        <f t="shared" si="65"/>
        <v>127553578.3133</v>
      </c>
    </row>
    <row r="239" spans="1:23" ht="24.9" customHeight="1" x14ac:dyDescent="0.25">
      <c r="A239" s="143"/>
      <c r="B239" s="146"/>
      <c r="C239" s="83">
        <v>12</v>
      </c>
      <c r="D239" s="87" t="s">
        <v>287</v>
      </c>
      <c r="E239" s="87">
        <v>127449736.8162</v>
      </c>
      <c r="F239" s="87">
        <f>-3246502.0781</f>
        <v>-3246502.0781</v>
      </c>
      <c r="G239" s="87">
        <v>3823492.1044999999</v>
      </c>
      <c r="H239" s="87">
        <v>0</v>
      </c>
      <c r="I239" s="87">
        <f t="shared" si="57"/>
        <v>3823492.1044999999</v>
      </c>
      <c r="J239" s="99">
        <v>83689926.107899994</v>
      </c>
      <c r="K239" s="88">
        <f t="shared" si="55"/>
        <v>211716652.95050001</v>
      </c>
      <c r="L239" s="82"/>
      <c r="M239" s="146"/>
      <c r="N239" s="89">
        <v>16</v>
      </c>
      <c r="O239" s="146"/>
      <c r="P239" s="87" t="s">
        <v>545</v>
      </c>
      <c r="Q239" s="87">
        <v>97031899.866899997</v>
      </c>
      <c r="R239" s="87">
        <f t="shared" si="64"/>
        <v>-2734288.17</v>
      </c>
      <c r="S239" s="87">
        <v>2910956.9959999998</v>
      </c>
      <c r="T239" s="87">
        <v>0</v>
      </c>
      <c r="U239" s="87">
        <f t="shared" si="67"/>
        <v>2910956.9959999998</v>
      </c>
      <c r="V239" s="87">
        <v>61880603.760499999</v>
      </c>
      <c r="W239" s="88">
        <f t="shared" si="65"/>
        <v>159089172.45340002</v>
      </c>
    </row>
    <row r="240" spans="1:23" ht="24.9" customHeight="1" x14ac:dyDescent="0.25">
      <c r="A240" s="143"/>
      <c r="B240" s="147"/>
      <c r="C240" s="83">
        <v>13</v>
      </c>
      <c r="D240" s="87" t="s">
        <v>288</v>
      </c>
      <c r="E240" s="87">
        <v>139589085.25190002</v>
      </c>
      <c r="F240" s="87">
        <f>-3330341.65</f>
        <v>-3330341.65</v>
      </c>
      <c r="G240" s="87">
        <v>4187672.5575999999</v>
      </c>
      <c r="H240" s="87">
        <v>0</v>
      </c>
      <c r="I240" s="87">
        <f t="shared" si="57"/>
        <v>4187672.5575999999</v>
      </c>
      <c r="J240" s="99">
        <v>89898443.523300007</v>
      </c>
      <c r="K240" s="88">
        <f t="shared" si="55"/>
        <v>230344859.68279999</v>
      </c>
      <c r="L240" s="82"/>
      <c r="M240" s="146"/>
      <c r="N240" s="89">
        <v>17</v>
      </c>
      <c r="O240" s="146"/>
      <c r="P240" s="87" t="s">
        <v>651</v>
      </c>
      <c r="Q240" s="87">
        <v>85546886.427499995</v>
      </c>
      <c r="R240" s="87">
        <f t="shared" si="64"/>
        <v>-2734288.17</v>
      </c>
      <c r="S240" s="87">
        <v>2566406.5928000002</v>
      </c>
      <c r="T240" s="87">
        <v>0</v>
      </c>
      <c r="U240" s="87">
        <f t="shared" si="67"/>
        <v>2566406.5928000002</v>
      </c>
      <c r="V240" s="87">
        <v>56560178.337700002</v>
      </c>
      <c r="W240" s="88">
        <f t="shared" si="65"/>
        <v>141939183.18799999</v>
      </c>
    </row>
    <row r="241" spans="1:23" ht="24.9" customHeight="1" x14ac:dyDescent="0.25">
      <c r="A241" s="83"/>
      <c r="B241" s="141" t="s">
        <v>921</v>
      </c>
      <c r="C241" s="142"/>
      <c r="D241" s="90"/>
      <c r="E241" s="90">
        <f>SUM(E228:E240)</f>
        <v>1575119957.3208001</v>
      </c>
      <c r="F241" s="90">
        <f>SUM(F228:F240)</f>
        <v>-41640087.748000003</v>
      </c>
      <c r="G241" s="90">
        <f t="shared" ref="G241:H241" si="68">SUM(G228:G240)</f>
        <v>47253598.719700001</v>
      </c>
      <c r="H241" s="90">
        <f t="shared" si="68"/>
        <v>0</v>
      </c>
      <c r="I241" s="90">
        <f t="shared" si="57"/>
        <v>47253598.719700001</v>
      </c>
      <c r="J241" s="90">
        <f>SUM(J228:J240)</f>
        <v>1029875065.9681001</v>
      </c>
      <c r="K241" s="113">
        <f t="shared" si="55"/>
        <v>2610608534.2606001</v>
      </c>
      <c r="L241" s="82"/>
      <c r="M241" s="146"/>
      <c r="N241" s="89">
        <v>18</v>
      </c>
      <c r="O241" s="146"/>
      <c r="P241" s="87" t="s">
        <v>837</v>
      </c>
      <c r="Q241" s="87">
        <v>89183555.238099992</v>
      </c>
      <c r="R241" s="87">
        <f t="shared" si="64"/>
        <v>-2734288.17</v>
      </c>
      <c r="S241" s="87">
        <v>2675506.6571</v>
      </c>
      <c r="T241" s="87">
        <v>0</v>
      </c>
      <c r="U241" s="87">
        <f t="shared" si="67"/>
        <v>2675506.6571</v>
      </c>
      <c r="V241" s="87">
        <v>63389072.169100001</v>
      </c>
      <c r="W241" s="88">
        <f t="shared" si="65"/>
        <v>152513845.89429998</v>
      </c>
    </row>
    <row r="242" spans="1:23" ht="24.9" customHeight="1" x14ac:dyDescent="0.25">
      <c r="A242" s="143">
        <v>12</v>
      </c>
      <c r="B242" s="145" t="s">
        <v>922</v>
      </c>
      <c r="C242" s="83">
        <v>1</v>
      </c>
      <c r="D242" s="87" t="s">
        <v>289</v>
      </c>
      <c r="E242" s="87">
        <v>144923136.8012</v>
      </c>
      <c r="F242" s="87">
        <v>0</v>
      </c>
      <c r="G242" s="87">
        <v>4347694.1040000003</v>
      </c>
      <c r="H242" s="87">
        <f t="shared" ref="H242:H259" si="69">G242/2</f>
        <v>2173847.0520000001</v>
      </c>
      <c r="I242" s="87">
        <f t="shared" si="57"/>
        <v>2173847.0520000001</v>
      </c>
      <c r="J242" s="99">
        <v>93507565.025700003</v>
      </c>
      <c r="K242" s="88">
        <f t="shared" si="55"/>
        <v>240604548.87889999</v>
      </c>
      <c r="L242" s="82"/>
      <c r="M242" s="146"/>
      <c r="N242" s="89">
        <v>19</v>
      </c>
      <c r="O242" s="146"/>
      <c r="P242" s="87" t="s">
        <v>652</v>
      </c>
      <c r="Q242" s="87">
        <v>94507313.207599998</v>
      </c>
      <c r="R242" s="87">
        <f t="shared" si="64"/>
        <v>-2734288.17</v>
      </c>
      <c r="S242" s="87">
        <v>2835219.3961999998</v>
      </c>
      <c r="T242" s="87">
        <v>0</v>
      </c>
      <c r="U242" s="87">
        <f t="shared" si="67"/>
        <v>2835219.3961999998</v>
      </c>
      <c r="V242" s="87">
        <v>62924326.514899999</v>
      </c>
      <c r="W242" s="88">
        <f t="shared" si="65"/>
        <v>157532570.94870001</v>
      </c>
    </row>
    <row r="243" spans="1:23" ht="24.9" customHeight="1" x14ac:dyDescent="0.25">
      <c r="A243" s="143"/>
      <c r="B243" s="146"/>
      <c r="C243" s="83">
        <v>2</v>
      </c>
      <c r="D243" s="87" t="s">
        <v>290</v>
      </c>
      <c r="E243" s="87">
        <v>137645444.9131</v>
      </c>
      <c r="F243" s="87">
        <v>0</v>
      </c>
      <c r="G243" s="87">
        <v>4129363.3473999999</v>
      </c>
      <c r="H243" s="87">
        <f t="shared" si="69"/>
        <v>2064681.6736999999</v>
      </c>
      <c r="I243" s="87">
        <f t="shared" si="57"/>
        <v>2064681.6736999999</v>
      </c>
      <c r="J243" s="99">
        <v>105435014.6127</v>
      </c>
      <c r="K243" s="88">
        <f t="shared" si="55"/>
        <v>245145141.19950002</v>
      </c>
      <c r="L243" s="82"/>
      <c r="M243" s="146"/>
      <c r="N243" s="89">
        <v>20</v>
      </c>
      <c r="O243" s="146"/>
      <c r="P243" s="87" t="s">
        <v>549</v>
      </c>
      <c r="Q243" s="87">
        <v>93528952.339699998</v>
      </c>
      <c r="R243" s="87">
        <f t="shared" si="64"/>
        <v>-2734288.17</v>
      </c>
      <c r="S243" s="87">
        <v>2805868.5702</v>
      </c>
      <c r="T243" s="87">
        <v>0</v>
      </c>
      <c r="U243" s="87">
        <f t="shared" si="67"/>
        <v>2805868.5702</v>
      </c>
      <c r="V243" s="87">
        <v>65368726.125600003</v>
      </c>
      <c r="W243" s="88">
        <f t="shared" si="65"/>
        <v>158969258.8655</v>
      </c>
    </row>
    <row r="244" spans="1:23" ht="24.9" customHeight="1" x14ac:dyDescent="0.25">
      <c r="A244" s="143"/>
      <c r="B244" s="146"/>
      <c r="C244" s="83">
        <v>3</v>
      </c>
      <c r="D244" s="87" t="s">
        <v>291</v>
      </c>
      <c r="E244" s="87">
        <v>91082512.0053</v>
      </c>
      <c r="F244" s="87">
        <v>0</v>
      </c>
      <c r="G244" s="87">
        <v>2732475.3602</v>
      </c>
      <c r="H244" s="87">
        <f t="shared" si="69"/>
        <v>1366237.6801</v>
      </c>
      <c r="I244" s="87">
        <f t="shared" si="57"/>
        <v>1366237.6801</v>
      </c>
      <c r="J244" s="99">
        <v>69465295.614299998</v>
      </c>
      <c r="K244" s="88">
        <f t="shared" si="55"/>
        <v>161914045.29969999</v>
      </c>
      <c r="L244" s="82"/>
      <c r="M244" s="146"/>
      <c r="N244" s="89">
        <v>21</v>
      </c>
      <c r="O244" s="146"/>
      <c r="P244" s="87" t="s">
        <v>653</v>
      </c>
      <c r="Q244" s="87">
        <v>101194801.50899999</v>
      </c>
      <c r="R244" s="87">
        <f t="shared" si="64"/>
        <v>-2734288.17</v>
      </c>
      <c r="S244" s="87">
        <v>3035844.0452999999</v>
      </c>
      <c r="T244" s="87">
        <v>0</v>
      </c>
      <c r="U244" s="87">
        <f t="shared" si="67"/>
        <v>3035844.0452999999</v>
      </c>
      <c r="V244" s="87">
        <v>69064305.062800005</v>
      </c>
      <c r="W244" s="88">
        <f t="shared" si="65"/>
        <v>170560662.44709998</v>
      </c>
    </row>
    <row r="245" spans="1:23" ht="24.9" customHeight="1" x14ac:dyDescent="0.25">
      <c r="A245" s="143"/>
      <c r="B245" s="146"/>
      <c r="C245" s="83">
        <v>4</v>
      </c>
      <c r="D245" s="87" t="s">
        <v>292</v>
      </c>
      <c r="E245" s="87">
        <v>93772129.711900011</v>
      </c>
      <c r="F245" s="87">
        <v>0</v>
      </c>
      <c r="G245" s="87">
        <v>2813163.8914000001</v>
      </c>
      <c r="H245" s="87">
        <f t="shared" si="69"/>
        <v>1406581.9457</v>
      </c>
      <c r="I245" s="87">
        <f t="shared" si="57"/>
        <v>1406581.9457</v>
      </c>
      <c r="J245" s="99">
        <v>71617446.720500007</v>
      </c>
      <c r="K245" s="88">
        <f t="shared" si="55"/>
        <v>166796158.37810004</v>
      </c>
      <c r="L245" s="82"/>
      <c r="M245" s="146"/>
      <c r="N245" s="89">
        <v>22</v>
      </c>
      <c r="O245" s="146"/>
      <c r="P245" s="87" t="s">
        <v>654</v>
      </c>
      <c r="Q245" s="87">
        <v>91851066.022699997</v>
      </c>
      <c r="R245" s="87">
        <f t="shared" si="64"/>
        <v>-2734288.17</v>
      </c>
      <c r="S245" s="87">
        <v>2755531.9807000002</v>
      </c>
      <c r="T245" s="87">
        <v>0</v>
      </c>
      <c r="U245" s="87">
        <f t="shared" si="67"/>
        <v>2755531.9807000002</v>
      </c>
      <c r="V245" s="87">
        <v>62866367.472499996</v>
      </c>
      <c r="W245" s="88">
        <f t="shared" si="65"/>
        <v>154738677.30589998</v>
      </c>
    </row>
    <row r="246" spans="1:23" ht="24.9" customHeight="1" x14ac:dyDescent="0.25">
      <c r="A246" s="143"/>
      <c r="B246" s="146"/>
      <c r="C246" s="83">
        <v>5</v>
      </c>
      <c r="D246" s="87" t="s">
        <v>293</v>
      </c>
      <c r="E246" s="87">
        <v>112277581.6143</v>
      </c>
      <c r="F246" s="87">
        <v>0</v>
      </c>
      <c r="G246" s="87">
        <v>3368327.4484000001</v>
      </c>
      <c r="H246" s="87">
        <f t="shared" si="69"/>
        <v>1684163.7242000001</v>
      </c>
      <c r="I246" s="87">
        <f t="shared" si="57"/>
        <v>1684163.7242000001</v>
      </c>
      <c r="J246" s="99">
        <v>79034824.161699995</v>
      </c>
      <c r="K246" s="88">
        <f t="shared" si="55"/>
        <v>192996569.50019997</v>
      </c>
      <c r="L246" s="82"/>
      <c r="M246" s="146"/>
      <c r="N246" s="89">
        <v>23</v>
      </c>
      <c r="O246" s="146"/>
      <c r="P246" s="87" t="s">
        <v>655</v>
      </c>
      <c r="Q246" s="87">
        <v>112943775.2009</v>
      </c>
      <c r="R246" s="87">
        <f t="shared" si="64"/>
        <v>-2734288.17</v>
      </c>
      <c r="S246" s="87">
        <v>3388313.2560000001</v>
      </c>
      <c r="T246" s="87">
        <v>0</v>
      </c>
      <c r="U246" s="87">
        <f t="shared" si="67"/>
        <v>3388313.2560000001</v>
      </c>
      <c r="V246" s="87">
        <v>76390144.016399994</v>
      </c>
      <c r="W246" s="88">
        <f t="shared" si="65"/>
        <v>189987944.30329999</v>
      </c>
    </row>
    <row r="247" spans="1:23" ht="24.9" customHeight="1" x14ac:dyDescent="0.25">
      <c r="A247" s="143"/>
      <c r="B247" s="146"/>
      <c r="C247" s="83">
        <v>6</v>
      </c>
      <c r="D247" s="87" t="s">
        <v>294</v>
      </c>
      <c r="E247" s="87">
        <v>95431885.302100003</v>
      </c>
      <c r="F247" s="87">
        <v>0</v>
      </c>
      <c r="G247" s="87">
        <v>2862956.5591000002</v>
      </c>
      <c r="H247" s="87">
        <f t="shared" si="69"/>
        <v>1431478.2795500001</v>
      </c>
      <c r="I247" s="87">
        <f t="shared" si="57"/>
        <v>1431478.2795500001</v>
      </c>
      <c r="J247" s="99">
        <v>72613483.596200004</v>
      </c>
      <c r="K247" s="88">
        <f t="shared" si="55"/>
        <v>169476847.17785001</v>
      </c>
      <c r="L247" s="82"/>
      <c r="M247" s="146"/>
      <c r="N247" s="89">
        <v>24</v>
      </c>
      <c r="O247" s="146"/>
      <c r="P247" s="87" t="s">
        <v>838</v>
      </c>
      <c r="Q247" s="87">
        <v>93660150.945500001</v>
      </c>
      <c r="R247" s="87">
        <f t="shared" si="64"/>
        <v>-2734288.17</v>
      </c>
      <c r="S247" s="87">
        <v>2809804.5284000002</v>
      </c>
      <c r="T247" s="87">
        <v>0</v>
      </c>
      <c r="U247" s="87">
        <f t="shared" si="67"/>
        <v>2809804.5284000002</v>
      </c>
      <c r="V247" s="87">
        <v>64910880.357299998</v>
      </c>
      <c r="W247" s="88">
        <f t="shared" si="65"/>
        <v>158646547.66119999</v>
      </c>
    </row>
    <row r="248" spans="1:23" ht="24.9" customHeight="1" x14ac:dyDescent="0.25">
      <c r="A248" s="143"/>
      <c r="B248" s="146"/>
      <c r="C248" s="83">
        <v>7</v>
      </c>
      <c r="D248" s="87" t="s">
        <v>295</v>
      </c>
      <c r="E248" s="87">
        <v>95519661.920499995</v>
      </c>
      <c r="F248" s="87">
        <v>0</v>
      </c>
      <c r="G248" s="87">
        <v>2865589.8576000002</v>
      </c>
      <c r="H248" s="87">
        <f t="shared" si="69"/>
        <v>1432794.9288000001</v>
      </c>
      <c r="I248" s="87">
        <f t="shared" si="57"/>
        <v>1432794.9288000001</v>
      </c>
      <c r="J248" s="99">
        <v>67819289.478300005</v>
      </c>
      <c r="K248" s="88">
        <f t="shared" si="55"/>
        <v>164771746.3276</v>
      </c>
      <c r="L248" s="82"/>
      <c r="M248" s="146"/>
      <c r="N248" s="89">
        <v>25</v>
      </c>
      <c r="O248" s="146"/>
      <c r="P248" s="87" t="s">
        <v>839</v>
      </c>
      <c r="Q248" s="87">
        <v>123396083.3989</v>
      </c>
      <c r="R248" s="87">
        <f t="shared" si="64"/>
        <v>-2734288.17</v>
      </c>
      <c r="S248" s="87">
        <v>3701882.5019999999</v>
      </c>
      <c r="T248" s="87">
        <v>0</v>
      </c>
      <c r="U248" s="87">
        <f t="shared" si="67"/>
        <v>3701882.5019999999</v>
      </c>
      <c r="V248" s="87">
        <v>67609349.103300005</v>
      </c>
      <c r="W248" s="88">
        <f t="shared" si="65"/>
        <v>191973026.83420002</v>
      </c>
    </row>
    <row r="249" spans="1:23" ht="24.9" customHeight="1" x14ac:dyDescent="0.25">
      <c r="A249" s="143"/>
      <c r="B249" s="146"/>
      <c r="C249" s="83">
        <v>8</v>
      </c>
      <c r="D249" s="87" t="s">
        <v>296</v>
      </c>
      <c r="E249" s="87">
        <v>110810771.1046</v>
      </c>
      <c r="F249" s="87">
        <v>0</v>
      </c>
      <c r="G249" s="87">
        <v>3324323.1331000002</v>
      </c>
      <c r="H249" s="87">
        <f t="shared" si="69"/>
        <v>1662161.5665500001</v>
      </c>
      <c r="I249" s="87">
        <f t="shared" si="57"/>
        <v>1662161.5665500001</v>
      </c>
      <c r="J249" s="99">
        <v>75703712.535699993</v>
      </c>
      <c r="K249" s="88">
        <f t="shared" si="55"/>
        <v>188176645.20684999</v>
      </c>
      <c r="L249" s="82"/>
      <c r="M249" s="146"/>
      <c r="N249" s="89">
        <v>26</v>
      </c>
      <c r="O249" s="146"/>
      <c r="P249" s="87" t="s">
        <v>656</v>
      </c>
      <c r="Q249" s="87">
        <v>84461741.915600002</v>
      </c>
      <c r="R249" s="87">
        <f t="shared" si="64"/>
        <v>-2734288.17</v>
      </c>
      <c r="S249" s="87">
        <v>2533852.2574999998</v>
      </c>
      <c r="T249" s="87">
        <v>0</v>
      </c>
      <c r="U249" s="87">
        <f t="shared" si="67"/>
        <v>2533852.2574999998</v>
      </c>
      <c r="V249" s="87">
        <v>58790221.490199998</v>
      </c>
      <c r="W249" s="88">
        <f t="shared" si="65"/>
        <v>143051527.49329999</v>
      </c>
    </row>
    <row r="250" spans="1:23" ht="24.9" customHeight="1" x14ac:dyDescent="0.25">
      <c r="A250" s="143"/>
      <c r="B250" s="146"/>
      <c r="C250" s="83">
        <v>9</v>
      </c>
      <c r="D250" s="87" t="s">
        <v>297</v>
      </c>
      <c r="E250" s="87">
        <v>121960854.65640001</v>
      </c>
      <c r="F250" s="87">
        <v>0</v>
      </c>
      <c r="G250" s="87">
        <v>3658825.6397000002</v>
      </c>
      <c r="H250" s="87">
        <f t="shared" si="69"/>
        <v>1829412.8198500001</v>
      </c>
      <c r="I250" s="87">
        <f t="shared" si="57"/>
        <v>1829412.8198500001</v>
      </c>
      <c r="J250" s="99">
        <v>83617575.106700003</v>
      </c>
      <c r="K250" s="88">
        <f t="shared" si="55"/>
        <v>207407842.58295</v>
      </c>
      <c r="L250" s="82"/>
      <c r="M250" s="146"/>
      <c r="N250" s="89">
        <v>27</v>
      </c>
      <c r="O250" s="146"/>
      <c r="P250" s="87" t="s">
        <v>657</v>
      </c>
      <c r="Q250" s="87">
        <v>102160504.0544</v>
      </c>
      <c r="R250" s="87">
        <f t="shared" si="64"/>
        <v>-2734288.17</v>
      </c>
      <c r="S250" s="87">
        <v>3064815.1216000002</v>
      </c>
      <c r="T250" s="87">
        <v>0</v>
      </c>
      <c r="U250" s="87">
        <f t="shared" si="67"/>
        <v>3064815.1216000002</v>
      </c>
      <c r="V250" s="87">
        <v>67249175.054499999</v>
      </c>
      <c r="W250" s="88">
        <f t="shared" si="65"/>
        <v>169740206.0605</v>
      </c>
    </row>
    <row r="251" spans="1:23" ht="24.9" customHeight="1" x14ac:dyDescent="0.25">
      <c r="A251" s="143"/>
      <c r="B251" s="146"/>
      <c r="C251" s="83">
        <v>10</v>
      </c>
      <c r="D251" s="87" t="s">
        <v>298</v>
      </c>
      <c r="E251" s="87">
        <v>88744418.836700007</v>
      </c>
      <c r="F251" s="87">
        <v>0</v>
      </c>
      <c r="G251" s="87">
        <v>2662332.5650999998</v>
      </c>
      <c r="H251" s="87">
        <f t="shared" si="69"/>
        <v>1331166.2825499999</v>
      </c>
      <c r="I251" s="87">
        <f t="shared" si="57"/>
        <v>1331166.2825499999</v>
      </c>
      <c r="J251" s="99">
        <v>63995832.653999999</v>
      </c>
      <c r="K251" s="88">
        <f t="shared" si="55"/>
        <v>154071417.77325001</v>
      </c>
      <c r="L251" s="82"/>
      <c r="M251" s="146"/>
      <c r="N251" s="89">
        <v>28</v>
      </c>
      <c r="O251" s="146"/>
      <c r="P251" s="87" t="s">
        <v>658</v>
      </c>
      <c r="Q251" s="87">
        <v>102488066.88690001</v>
      </c>
      <c r="R251" s="87">
        <f t="shared" si="64"/>
        <v>-2734288.17</v>
      </c>
      <c r="S251" s="87">
        <v>3074642.0066</v>
      </c>
      <c r="T251" s="87">
        <v>0</v>
      </c>
      <c r="U251" s="87">
        <f t="shared" si="67"/>
        <v>3074642.0066</v>
      </c>
      <c r="V251" s="87">
        <v>69833719.016200006</v>
      </c>
      <c r="W251" s="88">
        <f t="shared" si="65"/>
        <v>172662139.73970002</v>
      </c>
    </row>
    <row r="252" spans="1:23" ht="24.9" customHeight="1" x14ac:dyDescent="0.25">
      <c r="A252" s="143"/>
      <c r="B252" s="146"/>
      <c r="C252" s="83">
        <v>11</v>
      </c>
      <c r="D252" s="87" t="s">
        <v>299</v>
      </c>
      <c r="E252" s="87">
        <v>152275525.65630001</v>
      </c>
      <c r="F252" s="87">
        <v>0</v>
      </c>
      <c r="G252" s="87">
        <v>4568265.7697000001</v>
      </c>
      <c r="H252" s="87">
        <f t="shared" si="69"/>
        <v>2284132.88485</v>
      </c>
      <c r="I252" s="87">
        <f t="shared" si="57"/>
        <v>2284132.88485</v>
      </c>
      <c r="J252" s="99">
        <v>110220008.88259999</v>
      </c>
      <c r="K252" s="88">
        <f t="shared" si="55"/>
        <v>264779667.42374998</v>
      </c>
      <c r="L252" s="82"/>
      <c r="M252" s="146"/>
      <c r="N252" s="89">
        <v>29</v>
      </c>
      <c r="O252" s="146"/>
      <c r="P252" s="87" t="s">
        <v>659</v>
      </c>
      <c r="Q252" s="87">
        <v>90315107.498500004</v>
      </c>
      <c r="R252" s="87">
        <f t="shared" si="64"/>
        <v>-2734288.17</v>
      </c>
      <c r="S252" s="87">
        <v>2709453.2250000001</v>
      </c>
      <c r="T252" s="87">
        <v>0</v>
      </c>
      <c r="U252" s="87">
        <f t="shared" si="67"/>
        <v>2709453.2250000001</v>
      </c>
      <c r="V252" s="87">
        <v>62851034.3926</v>
      </c>
      <c r="W252" s="88">
        <f t="shared" si="65"/>
        <v>153141306.9461</v>
      </c>
    </row>
    <row r="253" spans="1:23" ht="24.9" customHeight="1" x14ac:dyDescent="0.25">
      <c r="A253" s="143"/>
      <c r="B253" s="146"/>
      <c r="C253" s="83">
        <v>12</v>
      </c>
      <c r="D253" s="87" t="s">
        <v>300</v>
      </c>
      <c r="E253" s="87">
        <v>156715741.9217</v>
      </c>
      <c r="F253" s="87">
        <v>0</v>
      </c>
      <c r="G253" s="87">
        <v>4701472.2576000001</v>
      </c>
      <c r="H253" s="87">
        <f t="shared" si="69"/>
        <v>2350736.1288000001</v>
      </c>
      <c r="I253" s="87">
        <f t="shared" si="57"/>
        <v>2350736.1288000001</v>
      </c>
      <c r="J253" s="99">
        <v>110766633.1839</v>
      </c>
      <c r="K253" s="88">
        <f t="shared" si="55"/>
        <v>269833111.23440003</v>
      </c>
      <c r="L253" s="82"/>
      <c r="M253" s="147"/>
      <c r="N253" s="89">
        <v>30</v>
      </c>
      <c r="O253" s="147"/>
      <c r="P253" s="87" t="s">
        <v>660</v>
      </c>
      <c r="Q253" s="87">
        <v>100482319.19839999</v>
      </c>
      <c r="R253" s="87">
        <f t="shared" si="64"/>
        <v>-2734288.17</v>
      </c>
      <c r="S253" s="87">
        <v>3014469.5759000001</v>
      </c>
      <c r="T253" s="87">
        <v>0</v>
      </c>
      <c r="U253" s="87">
        <f t="shared" si="67"/>
        <v>3014469.5759000001</v>
      </c>
      <c r="V253" s="87">
        <v>71072171.886399999</v>
      </c>
      <c r="W253" s="88">
        <f t="shared" si="65"/>
        <v>171834672.49070001</v>
      </c>
    </row>
    <row r="254" spans="1:23" ht="24.9" customHeight="1" x14ac:dyDescent="0.25">
      <c r="A254" s="143"/>
      <c r="B254" s="146"/>
      <c r="C254" s="83">
        <v>13</v>
      </c>
      <c r="D254" s="87" t="s">
        <v>301</v>
      </c>
      <c r="E254" s="87">
        <v>122834937.7678</v>
      </c>
      <c r="F254" s="87">
        <v>0</v>
      </c>
      <c r="G254" s="87">
        <v>3685048.1329999999</v>
      </c>
      <c r="H254" s="87">
        <f t="shared" si="69"/>
        <v>1842524.0665</v>
      </c>
      <c r="I254" s="87">
        <f t="shared" si="57"/>
        <v>1842524.0665</v>
      </c>
      <c r="J254" s="99">
        <v>81334172.835800007</v>
      </c>
      <c r="K254" s="88">
        <f t="shared" si="55"/>
        <v>206011634.6701</v>
      </c>
      <c r="L254" s="82"/>
      <c r="M254" s="83"/>
      <c r="N254" s="142" t="s">
        <v>923</v>
      </c>
      <c r="O254" s="144"/>
      <c r="P254" s="90"/>
      <c r="Q254" s="90">
        <f t="shared" ref="Q254:R254" si="70">SUM(Q224:Q253)</f>
        <v>2863570101.3710995</v>
      </c>
      <c r="R254" s="90">
        <f t="shared" si="70"/>
        <v>-82028645.100000039</v>
      </c>
      <c r="S254" s="90">
        <f>SUM(S224:S253)</f>
        <v>85907103.041199997</v>
      </c>
      <c r="T254" s="90">
        <f t="shared" ref="T254" si="71">SUM(T224:T253)</f>
        <v>0</v>
      </c>
      <c r="U254" s="90">
        <f t="shared" si="67"/>
        <v>85907103.041199997</v>
      </c>
      <c r="V254" s="90">
        <f>SUM(V224:V253)</f>
        <v>1936318025.9464004</v>
      </c>
      <c r="W254" s="90">
        <f>SUM(W224:W253)</f>
        <v>4803766585.2587004</v>
      </c>
    </row>
    <row r="255" spans="1:23" ht="24.9" customHeight="1" x14ac:dyDescent="0.25">
      <c r="A255" s="143"/>
      <c r="B255" s="146"/>
      <c r="C255" s="83">
        <v>14</v>
      </c>
      <c r="D255" s="87" t="s">
        <v>302</v>
      </c>
      <c r="E255" s="87">
        <v>117144635.25369999</v>
      </c>
      <c r="F255" s="87">
        <v>0</v>
      </c>
      <c r="G255" s="87">
        <v>3514339.0575999999</v>
      </c>
      <c r="H255" s="87">
        <f t="shared" si="69"/>
        <v>1757169.5288</v>
      </c>
      <c r="I255" s="87">
        <f t="shared" si="57"/>
        <v>1757169.5288</v>
      </c>
      <c r="J255" s="99">
        <v>76907819.306600004</v>
      </c>
      <c r="K255" s="88">
        <f t="shared" si="55"/>
        <v>195809624.0891</v>
      </c>
      <c r="L255" s="82"/>
      <c r="M255" s="145">
        <v>30</v>
      </c>
      <c r="N255" s="89">
        <v>1</v>
      </c>
      <c r="O255" s="145" t="s">
        <v>60</v>
      </c>
      <c r="P255" s="87" t="s">
        <v>661</v>
      </c>
      <c r="Q255" s="87">
        <v>98893704.195999995</v>
      </c>
      <c r="R255" s="87">
        <f>-2536017.62</f>
        <v>-2536017.62</v>
      </c>
      <c r="S255" s="87">
        <v>2966811.1258999999</v>
      </c>
      <c r="T255" s="87">
        <v>0</v>
      </c>
      <c r="U255" s="87">
        <f t="shared" si="67"/>
        <v>2966811.1258999999</v>
      </c>
      <c r="V255" s="87">
        <v>90150613.196199998</v>
      </c>
      <c r="W255" s="88">
        <f>Q255+R255+U255+V255</f>
        <v>189475110.89809999</v>
      </c>
    </row>
    <row r="256" spans="1:23" ht="24.9" customHeight="1" x14ac:dyDescent="0.25">
      <c r="A256" s="143"/>
      <c r="B256" s="146"/>
      <c r="C256" s="83">
        <v>15</v>
      </c>
      <c r="D256" s="87" t="s">
        <v>303</v>
      </c>
      <c r="E256" s="87">
        <v>127853730.69859999</v>
      </c>
      <c r="F256" s="87">
        <v>0</v>
      </c>
      <c r="G256" s="87">
        <v>3835611.9210000001</v>
      </c>
      <c r="H256" s="87">
        <f t="shared" si="69"/>
        <v>1917805.9605</v>
      </c>
      <c r="I256" s="87">
        <f t="shared" si="57"/>
        <v>1917805.9605</v>
      </c>
      <c r="J256" s="99">
        <v>74072272.825599998</v>
      </c>
      <c r="K256" s="88">
        <f t="shared" si="55"/>
        <v>203843809.48469999</v>
      </c>
      <c r="L256" s="82"/>
      <c r="M256" s="146"/>
      <c r="N256" s="89">
        <v>2</v>
      </c>
      <c r="O256" s="146"/>
      <c r="P256" s="87" t="s">
        <v>662</v>
      </c>
      <c r="Q256" s="87">
        <v>114845092.4973</v>
      </c>
      <c r="R256" s="87">
        <f t="shared" ref="R256:R287" si="72">-2536017.62</f>
        <v>-2536017.62</v>
      </c>
      <c r="S256" s="87">
        <v>3445352.7749000001</v>
      </c>
      <c r="T256" s="87">
        <v>0</v>
      </c>
      <c r="U256" s="87">
        <f t="shared" si="67"/>
        <v>3445352.7749000001</v>
      </c>
      <c r="V256" s="87">
        <v>101985604.3109</v>
      </c>
      <c r="W256" s="88">
        <f t="shared" ref="W256:W287" si="73">Q256+R256+U256+V256</f>
        <v>217740031.96310002</v>
      </c>
    </row>
    <row r="257" spans="1:23" ht="24.9" customHeight="1" x14ac:dyDescent="0.25">
      <c r="A257" s="143"/>
      <c r="B257" s="146"/>
      <c r="C257" s="83">
        <v>16</v>
      </c>
      <c r="D257" s="87" t="s">
        <v>304</v>
      </c>
      <c r="E257" s="87">
        <v>112154281.359</v>
      </c>
      <c r="F257" s="87">
        <v>0</v>
      </c>
      <c r="G257" s="87">
        <v>3364628.4408</v>
      </c>
      <c r="H257" s="87">
        <f t="shared" si="69"/>
        <v>1682314.2204</v>
      </c>
      <c r="I257" s="87">
        <f t="shared" si="57"/>
        <v>1682314.2204</v>
      </c>
      <c r="J257" s="99">
        <v>76990004.6153</v>
      </c>
      <c r="K257" s="88">
        <f t="shared" si="55"/>
        <v>190826600.1947</v>
      </c>
      <c r="L257" s="82"/>
      <c r="M257" s="146"/>
      <c r="N257" s="89">
        <v>3</v>
      </c>
      <c r="O257" s="146"/>
      <c r="P257" s="87" t="s">
        <v>663</v>
      </c>
      <c r="Q257" s="87">
        <v>114398261.16960001</v>
      </c>
      <c r="R257" s="87">
        <f t="shared" si="72"/>
        <v>-2536017.62</v>
      </c>
      <c r="S257" s="87">
        <v>3431947.8350999998</v>
      </c>
      <c r="T257" s="87">
        <v>0</v>
      </c>
      <c r="U257" s="87">
        <f t="shared" si="67"/>
        <v>3431947.8350999998</v>
      </c>
      <c r="V257" s="87">
        <v>95598303.182899997</v>
      </c>
      <c r="W257" s="88">
        <f t="shared" si="73"/>
        <v>210892494.56760001</v>
      </c>
    </row>
    <row r="258" spans="1:23" ht="24.9" customHeight="1" x14ac:dyDescent="0.25">
      <c r="A258" s="143"/>
      <c r="B258" s="146"/>
      <c r="C258" s="83">
        <v>17</v>
      </c>
      <c r="D258" s="87" t="s">
        <v>305</v>
      </c>
      <c r="E258" s="87">
        <v>91981739.822999999</v>
      </c>
      <c r="F258" s="87">
        <v>0</v>
      </c>
      <c r="G258" s="87">
        <v>2759452.1946999999</v>
      </c>
      <c r="H258" s="87">
        <f t="shared" si="69"/>
        <v>1379726.0973499999</v>
      </c>
      <c r="I258" s="87">
        <f t="shared" si="57"/>
        <v>1379726.0973499999</v>
      </c>
      <c r="J258" s="99">
        <v>68250609.018199995</v>
      </c>
      <c r="K258" s="88">
        <f t="shared" si="55"/>
        <v>161612074.93855</v>
      </c>
      <c r="L258" s="82"/>
      <c r="M258" s="146"/>
      <c r="N258" s="89">
        <v>4</v>
      </c>
      <c r="O258" s="146"/>
      <c r="P258" s="87" t="s">
        <v>840</v>
      </c>
      <c r="Q258" s="87">
        <v>122564277.2615</v>
      </c>
      <c r="R258" s="87">
        <f t="shared" si="72"/>
        <v>-2536017.62</v>
      </c>
      <c r="S258" s="87">
        <v>3676928.3177999998</v>
      </c>
      <c r="T258" s="87">
        <v>0</v>
      </c>
      <c r="U258" s="87">
        <f t="shared" si="67"/>
        <v>3676928.3177999998</v>
      </c>
      <c r="V258" s="87">
        <v>86565585.765699998</v>
      </c>
      <c r="W258" s="88">
        <f t="shared" si="73"/>
        <v>210270773.72499999</v>
      </c>
    </row>
    <row r="259" spans="1:23" ht="24.9" customHeight="1" x14ac:dyDescent="0.25">
      <c r="A259" s="143"/>
      <c r="B259" s="147"/>
      <c r="C259" s="83">
        <v>18</v>
      </c>
      <c r="D259" s="87" t="s">
        <v>306</v>
      </c>
      <c r="E259" s="87">
        <v>114461995.52129999</v>
      </c>
      <c r="F259" s="87">
        <v>0</v>
      </c>
      <c r="G259" s="87">
        <v>3433859.8656000001</v>
      </c>
      <c r="H259" s="87">
        <f t="shared" si="69"/>
        <v>1716929.9328000001</v>
      </c>
      <c r="I259" s="87">
        <f t="shared" si="57"/>
        <v>1716929.9328000001</v>
      </c>
      <c r="J259" s="99">
        <v>71842383.003900006</v>
      </c>
      <c r="K259" s="88">
        <f t="shared" si="55"/>
        <v>188021308.458</v>
      </c>
      <c r="L259" s="82"/>
      <c r="M259" s="146"/>
      <c r="N259" s="89">
        <v>5</v>
      </c>
      <c r="O259" s="146"/>
      <c r="P259" s="87" t="s">
        <v>664</v>
      </c>
      <c r="Q259" s="87">
        <v>124353754.38820001</v>
      </c>
      <c r="R259" s="87">
        <f t="shared" si="72"/>
        <v>-2536017.62</v>
      </c>
      <c r="S259" s="87">
        <v>3730612.6316</v>
      </c>
      <c r="T259" s="87">
        <v>0</v>
      </c>
      <c r="U259" s="87">
        <f t="shared" si="67"/>
        <v>3730612.6316</v>
      </c>
      <c r="V259" s="87">
        <v>112751573.08930001</v>
      </c>
      <c r="W259" s="88">
        <f t="shared" si="73"/>
        <v>238299922.48910001</v>
      </c>
    </row>
    <row r="260" spans="1:23" ht="24.9" customHeight="1" x14ac:dyDescent="0.25">
      <c r="A260" s="83"/>
      <c r="B260" s="141" t="s">
        <v>922</v>
      </c>
      <c r="C260" s="142"/>
      <c r="D260" s="90"/>
      <c r="E260" s="90">
        <f>SUM(E242:E259)</f>
        <v>2087590984.8675001</v>
      </c>
      <c r="F260" s="90">
        <f t="shared" ref="F260:I260" si="74">SUM(F242:F259)</f>
        <v>0</v>
      </c>
      <c r="G260" s="90">
        <f t="shared" si="74"/>
        <v>62627729.545999996</v>
      </c>
      <c r="H260" s="90">
        <f t="shared" si="74"/>
        <v>31313864.772999998</v>
      </c>
      <c r="I260" s="90">
        <f t="shared" si="74"/>
        <v>31313864.772999998</v>
      </c>
      <c r="J260" s="90">
        <f>SUM(J242:J259)</f>
        <v>1453193943.1776998</v>
      </c>
      <c r="K260" s="113">
        <f t="shared" si="55"/>
        <v>3572098792.8182001</v>
      </c>
      <c r="L260" s="82"/>
      <c r="M260" s="146"/>
      <c r="N260" s="89">
        <v>6</v>
      </c>
      <c r="O260" s="146"/>
      <c r="P260" s="87" t="s">
        <v>665</v>
      </c>
      <c r="Q260" s="87">
        <v>127810347.1257</v>
      </c>
      <c r="R260" s="87">
        <f t="shared" si="72"/>
        <v>-2536017.62</v>
      </c>
      <c r="S260" s="87">
        <v>3834310.4138000002</v>
      </c>
      <c r="T260" s="87">
        <v>0</v>
      </c>
      <c r="U260" s="87">
        <f t="shared" si="67"/>
        <v>3834310.4138000002</v>
      </c>
      <c r="V260" s="87">
        <v>116618882.5223</v>
      </c>
      <c r="W260" s="88">
        <f t="shared" si="73"/>
        <v>245727522.4418</v>
      </c>
    </row>
    <row r="261" spans="1:23" ht="24.9" customHeight="1" x14ac:dyDescent="0.25">
      <c r="A261" s="143">
        <v>13</v>
      </c>
      <c r="B261" s="145" t="s">
        <v>924</v>
      </c>
      <c r="C261" s="83">
        <v>1</v>
      </c>
      <c r="D261" s="87" t="s">
        <v>307</v>
      </c>
      <c r="E261" s="87">
        <v>134495280.27829999</v>
      </c>
      <c r="F261" s="87">
        <v>0</v>
      </c>
      <c r="G261" s="87">
        <v>4034858.4084000001</v>
      </c>
      <c r="H261" s="87">
        <v>0</v>
      </c>
      <c r="I261" s="87">
        <f t="shared" si="57"/>
        <v>4034858.4084000001</v>
      </c>
      <c r="J261" s="99">
        <v>95529211.044100001</v>
      </c>
      <c r="K261" s="88">
        <f t="shared" si="55"/>
        <v>234059349.73079997</v>
      </c>
      <c r="L261" s="82"/>
      <c r="M261" s="146"/>
      <c r="N261" s="89">
        <v>7</v>
      </c>
      <c r="O261" s="146"/>
      <c r="P261" s="87" t="s">
        <v>666</v>
      </c>
      <c r="Q261" s="87">
        <v>138564353.40940002</v>
      </c>
      <c r="R261" s="87">
        <f t="shared" si="72"/>
        <v>-2536017.62</v>
      </c>
      <c r="S261" s="87">
        <v>4156930.6022999999</v>
      </c>
      <c r="T261" s="87">
        <v>0</v>
      </c>
      <c r="U261" s="87">
        <f t="shared" si="67"/>
        <v>4156930.6022999999</v>
      </c>
      <c r="V261" s="87">
        <v>120238102.7212</v>
      </c>
      <c r="W261" s="88">
        <f t="shared" si="73"/>
        <v>260423369.11290002</v>
      </c>
    </row>
    <row r="262" spans="1:23" ht="24.9" customHeight="1" x14ac:dyDescent="0.25">
      <c r="A262" s="143"/>
      <c r="B262" s="146"/>
      <c r="C262" s="83">
        <v>2</v>
      </c>
      <c r="D262" s="87" t="s">
        <v>308</v>
      </c>
      <c r="E262" s="87">
        <v>102341819.97250001</v>
      </c>
      <c r="F262" s="87">
        <v>0</v>
      </c>
      <c r="G262" s="87">
        <v>3070254.5992000001</v>
      </c>
      <c r="H262" s="87">
        <v>0</v>
      </c>
      <c r="I262" s="87">
        <f t="shared" si="57"/>
        <v>3070254.5992000001</v>
      </c>
      <c r="J262" s="99">
        <v>70930657.491099998</v>
      </c>
      <c r="K262" s="88">
        <f t="shared" si="55"/>
        <v>176342732.06279999</v>
      </c>
      <c r="L262" s="82"/>
      <c r="M262" s="146"/>
      <c r="N262" s="89">
        <v>8</v>
      </c>
      <c r="O262" s="146"/>
      <c r="P262" s="87" t="s">
        <v>667</v>
      </c>
      <c r="Q262" s="87">
        <v>101978278.9742</v>
      </c>
      <c r="R262" s="87">
        <f t="shared" si="72"/>
        <v>-2536017.62</v>
      </c>
      <c r="S262" s="87">
        <v>3059348.3692000001</v>
      </c>
      <c r="T262" s="87">
        <v>0</v>
      </c>
      <c r="U262" s="87">
        <f t="shared" si="67"/>
        <v>3059348.3692000001</v>
      </c>
      <c r="V262" s="87">
        <v>93011919.251599997</v>
      </c>
      <c r="W262" s="88">
        <f t="shared" si="73"/>
        <v>195513528.97499999</v>
      </c>
    </row>
    <row r="263" spans="1:23" ht="24.9" customHeight="1" x14ac:dyDescent="0.25">
      <c r="A263" s="143"/>
      <c r="B263" s="146"/>
      <c r="C263" s="83">
        <v>3</v>
      </c>
      <c r="D263" s="87" t="s">
        <v>309</v>
      </c>
      <c r="E263" s="87">
        <v>97581486.358500004</v>
      </c>
      <c r="F263" s="87">
        <v>0</v>
      </c>
      <c r="G263" s="87">
        <v>2927444.5907999999</v>
      </c>
      <c r="H263" s="87">
        <v>0</v>
      </c>
      <c r="I263" s="87">
        <f t="shared" si="57"/>
        <v>2927444.5907999999</v>
      </c>
      <c r="J263" s="99">
        <v>61538839.340599999</v>
      </c>
      <c r="K263" s="88">
        <f t="shared" si="55"/>
        <v>162047770.2899</v>
      </c>
      <c r="L263" s="82"/>
      <c r="M263" s="146"/>
      <c r="N263" s="89">
        <v>9</v>
      </c>
      <c r="O263" s="146"/>
      <c r="P263" s="87" t="s">
        <v>668</v>
      </c>
      <c r="Q263" s="87">
        <v>121026695.598</v>
      </c>
      <c r="R263" s="87">
        <f t="shared" si="72"/>
        <v>-2536017.62</v>
      </c>
      <c r="S263" s="87">
        <v>3630800.8679</v>
      </c>
      <c r="T263" s="87">
        <v>0</v>
      </c>
      <c r="U263" s="87">
        <f t="shared" si="67"/>
        <v>3630800.8679</v>
      </c>
      <c r="V263" s="87">
        <v>110370805.7605</v>
      </c>
      <c r="W263" s="88">
        <f t="shared" si="73"/>
        <v>232492284.60640001</v>
      </c>
    </row>
    <row r="264" spans="1:23" ht="24.9" customHeight="1" x14ac:dyDescent="0.25">
      <c r="A264" s="143"/>
      <c r="B264" s="146"/>
      <c r="C264" s="83">
        <v>4</v>
      </c>
      <c r="D264" s="87" t="s">
        <v>310</v>
      </c>
      <c r="E264" s="87">
        <v>100758182.23480001</v>
      </c>
      <c r="F264" s="87">
        <v>0</v>
      </c>
      <c r="G264" s="87">
        <v>3022745.4670000002</v>
      </c>
      <c r="H264" s="87">
        <v>0</v>
      </c>
      <c r="I264" s="87">
        <f t="shared" si="57"/>
        <v>3022745.4670000002</v>
      </c>
      <c r="J264" s="99">
        <v>69360856.762500003</v>
      </c>
      <c r="K264" s="88">
        <f t="shared" ref="K264:K327" si="75">E264+F264+I264+J264</f>
        <v>173141784.46430004</v>
      </c>
      <c r="L264" s="82"/>
      <c r="M264" s="146"/>
      <c r="N264" s="89">
        <v>10</v>
      </c>
      <c r="O264" s="146"/>
      <c r="P264" s="87" t="s">
        <v>669</v>
      </c>
      <c r="Q264" s="87">
        <v>126709388.85599999</v>
      </c>
      <c r="R264" s="87">
        <f t="shared" si="72"/>
        <v>-2536017.62</v>
      </c>
      <c r="S264" s="87">
        <v>3801281.6656999998</v>
      </c>
      <c r="T264" s="87">
        <v>0</v>
      </c>
      <c r="U264" s="87">
        <f t="shared" si="67"/>
        <v>3801281.6656999998</v>
      </c>
      <c r="V264" s="87">
        <v>112906743.85870001</v>
      </c>
      <c r="W264" s="88">
        <f t="shared" si="73"/>
        <v>240881396.7604</v>
      </c>
    </row>
    <row r="265" spans="1:23" ht="24.9" customHeight="1" x14ac:dyDescent="0.25">
      <c r="A265" s="143"/>
      <c r="B265" s="146"/>
      <c r="C265" s="83">
        <v>5</v>
      </c>
      <c r="D265" s="87" t="s">
        <v>311</v>
      </c>
      <c r="E265" s="87">
        <v>106722549.82609999</v>
      </c>
      <c r="F265" s="87">
        <v>0</v>
      </c>
      <c r="G265" s="87">
        <v>3201676.4948</v>
      </c>
      <c r="H265" s="87">
        <v>0</v>
      </c>
      <c r="I265" s="87">
        <f t="shared" si="57"/>
        <v>3201676.4948</v>
      </c>
      <c r="J265" s="99">
        <v>73550160.875100002</v>
      </c>
      <c r="K265" s="88">
        <f t="shared" si="75"/>
        <v>183474387.19599998</v>
      </c>
      <c r="L265" s="82"/>
      <c r="M265" s="146"/>
      <c r="N265" s="89">
        <v>11</v>
      </c>
      <c r="O265" s="146"/>
      <c r="P265" s="87" t="s">
        <v>817</v>
      </c>
      <c r="Q265" s="87">
        <v>91640764.695700005</v>
      </c>
      <c r="R265" s="87">
        <f t="shared" si="72"/>
        <v>-2536017.62</v>
      </c>
      <c r="S265" s="87">
        <v>2749222.9408999998</v>
      </c>
      <c r="T265" s="87">
        <v>0</v>
      </c>
      <c r="U265" s="87">
        <f t="shared" si="67"/>
        <v>2749222.9408999998</v>
      </c>
      <c r="V265" s="87">
        <v>85367612.226699993</v>
      </c>
      <c r="W265" s="88">
        <f t="shared" si="73"/>
        <v>177221582.24329999</v>
      </c>
    </row>
    <row r="266" spans="1:23" ht="24.9" customHeight="1" x14ac:dyDescent="0.25">
      <c r="A266" s="143"/>
      <c r="B266" s="146"/>
      <c r="C266" s="83">
        <v>6</v>
      </c>
      <c r="D266" s="87" t="s">
        <v>312</v>
      </c>
      <c r="E266" s="87">
        <v>108793849.30139999</v>
      </c>
      <c r="F266" s="87">
        <v>0</v>
      </c>
      <c r="G266" s="87">
        <v>3263815.4789999998</v>
      </c>
      <c r="H266" s="87">
        <v>0</v>
      </c>
      <c r="I266" s="87">
        <f t="shared" ref="I266:I329" si="76">G266-H266</f>
        <v>3263815.4789999998</v>
      </c>
      <c r="J266" s="99">
        <v>75791090.514500007</v>
      </c>
      <c r="K266" s="88">
        <f t="shared" si="75"/>
        <v>187848755.2949</v>
      </c>
      <c r="L266" s="82"/>
      <c r="M266" s="146"/>
      <c r="N266" s="89">
        <v>12</v>
      </c>
      <c r="O266" s="146"/>
      <c r="P266" s="87" t="s">
        <v>670</v>
      </c>
      <c r="Q266" s="87">
        <v>95570356.774800003</v>
      </c>
      <c r="R266" s="87">
        <f t="shared" si="72"/>
        <v>-2536017.62</v>
      </c>
      <c r="S266" s="87">
        <v>2867110.7031999999</v>
      </c>
      <c r="T266" s="87">
        <v>0</v>
      </c>
      <c r="U266" s="87">
        <f t="shared" si="67"/>
        <v>2867110.7031999999</v>
      </c>
      <c r="V266" s="87">
        <v>85078277.007499993</v>
      </c>
      <c r="W266" s="88">
        <f t="shared" si="73"/>
        <v>180979726.86549997</v>
      </c>
    </row>
    <row r="267" spans="1:23" ht="24.9" customHeight="1" x14ac:dyDescent="0.25">
      <c r="A267" s="143"/>
      <c r="B267" s="146"/>
      <c r="C267" s="83">
        <v>7</v>
      </c>
      <c r="D267" s="87" t="s">
        <v>313</v>
      </c>
      <c r="E267" s="87">
        <v>89646807.384500012</v>
      </c>
      <c r="F267" s="87">
        <v>0</v>
      </c>
      <c r="G267" s="87">
        <v>2689404.2215</v>
      </c>
      <c r="H267" s="87">
        <v>0</v>
      </c>
      <c r="I267" s="87">
        <f t="shared" si="76"/>
        <v>2689404.2215</v>
      </c>
      <c r="J267" s="99">
        <v>62603415.083800003</v>
      </c>
      <c r="K267" s="88">
        <f t="shared" si="75"/>
        <v>154939626.68980002</v>
      </c>
      <c r="L267" s="82"/>
      <c r="M267" s="146"/>
      <c r="N267" s="89">
        <v>13</v>
      </c>
      <c r="O267" s="146"/>
      <c r="P267" s="87" t="s">
        <v>841</v>
      </c>
      <c r="Q267" s="87">
        <v>93687925.029799998</v>
      </c>
      <c r="R267" s="87">
        <f t="shared" si="72"/>
        <v>-2536017.62</v>
      </c>
      <c r="S267" s="87">
        <v>2810637.7508999999</v>
      </c>
      <c r="T267" s="87">
        <v>0</v>
      </c>
      <c r="U267" s="87">
        <f t="shared" si="67"/>
        <v>2810637.7508999999</v>
      </c>
      <c r="V267" s="87">
        <v>85410851.5123</v>
      </c>
      <c r="W267" s="88">
        <f t="shared" si="73"/>
        <v>179373396.67299998</v>
      </c>
    </row>
    <row r="268" spans="1:23" ht="24.9" customHeight="1" x14ac:dyDescent="0.25">
      <c r="A268" s="143"/>
      <c r="B268" s="146"/>
      <c r="C268" s="83">
        <v>8</v>
      </c>
      <c r="D268" s="87" t="s">
        <v>314</v>
      </c>
      <c r="E268" s="87">
        <v>110437695.29210001</v>
      </c>
      <c r="F268" s="87">
        <v>0</v>
      </c>
      <c r="G268" s="87">
        <v>3313130.8588</v>
      </c>
      <c r="H268" s="87">
        <v>0</v>
      </c>
      <c r="I268" s="87">
        <f t="shared" si="76"/>
        <v>3313130.8588</v>
      </c>
      <c r="J268" s="99">
        <v>72605183.155900002</v>
      </c>
      <c r="K268" s="88">
        <f t="shared" si="75"/>
        <v>186356009.30680001</v>
      </c>
      <c r="L268" s="82"/>
      <c r="M268" s="146"/>
      <c r="N268" s="89">
        <v>14</v>
      </c>
      <c r="O268" s="146"/>
      <c r="P268" s="87" t="s">
        <v>671</v>
      </c>
      <c r="Q268" s="87">
        <v>139151298.5458</v>
      </c>
      <c r="R268" s="87">
        <f t="shared" si="72"/>
        <v>-2536017.62</v>
      </c>
      <c r="S268" s="87">
        <v>4174538.9564</v>
      </c>
      <c r="T268" s="87">
        <v>0</v>
      </c>
      <c r="U268" s="87">
        <f t="shared" si="67"/>
        <v>4174538.9564</v>
      </c>
      <c r="V268" s="87">
        <v>112204028.8031</v>
      </c>
      <c r="W268" s="88">
        <f t="shared" si="73"/>
        <v>252993848.68529999</v>
      </c>
    </row>
    <row r="269" spans="1:23" ht="24.9" customHeight="1" x14ac:dyDescent="0.25">
      <c r="A269" s="143"/>
      <c r="B269" s="146"/>
      <c r="C269" s="83">
        <v>9</v>
      </c>
      <c r="D269" s="87" t="s">
        <v>315</v>
      </c>
      <c r="E269" s="87">
        <v>118163944.28309999</v>
      </c>
      <c r="F269" s="87">
        <v>0</v>
      </c>
      <c r="G269" s="87">
        <v>3544918.3284999998</v>
      </c>
      <c r="H269" s="87">
        <v>0</v>
      </c>
      <c r="I269" s="87">
        <f t="shared" si="76"/>
        <v>3544918.3284999998</v>
      </c>
      <c r="J269" s="99">
        <v>82156312.007300004</v>
      </c>
      <c r="K269" s="88">
        <f t="shared" si="75"/>
        <v>203865174.6189</v>
      </c>
      <c r="L269" s="82"/>
      <c r="M269" s="146"/>
      <c r="N269" s="89">
        <v>15</v>
      </c>
      <c r="O269" s="146"/>
      <c r="P269" s="87" t="s">
        <v>842</v>
      </c>
      <c r="Q269" s="87">
        <v>94888185.703299999</v>
      </c>
      <c r="R269" s="87">
        <f t="shared" si="72"/>
        <v>-2536017.62</v>
      </c>
      <c r="S269" s="87">
        <v>2846645.5710999998</v>
      </c>
      <c r="T269" s="87">
        <v>0</v>
      </c>
      <c r="U269" s="87">
        <f t="shared" si="67"/>
        <v>2846645.5710999998</v>
      </c>
      <c r="V269" s="87">
        <v>87705446.931500003</v>
      </c>
      <c r="W269" s="88">
        <f t="shared" si="73"/>
        <v>182904260.58590001</v>
      </c>
    </row>
    <row r="270" spans="1:23" ht="24.9" customHeight="1" x14ac:dyDescent="0.25">
      <c r="A270" s="143"/>
      <c r="B270" s="146"/>
      <c r="C270" s="83">
        <v>10</v>
      </c>
      <c r="D270" s="87" t="s">
        <v>316</v>
      </c>
      <c r="E270" s="87">
        <v>103183072.33659999</v>
      </c>
      <c r="F270" s="87">
        <v>0</v>
      </c>
      <c r="G270" s="87">
        <v>3095492.1701000002</v>
      </c>
      <c r="H270" s="87">
        <v>0</v>
      </c>
      <c r="I270" s="87">
        <f t="shared" si="76"/>
        <v>3095492.1701000002</v>
      </c>
      <c r="J270" s="99">
        <v>70802166.2808</v>
      </c>
      <c r="K270" s="88">
        <f t="shared" si="75"/>
        <v>177080730.78749999</v>
      </c>
      <c r="L270" s="82"/>
      <c r="M270" s="146"/>
      <c r="N270" s="89">
        <v>16</v>
      </c>
      <c r="O270" s="146"/>
      <c r="P270" s="87" t="s">
        <v>672</v>
      </c>
      <c r="Q270" s="87">
        <v>99571682.295699999</v>
      </c>
      <c r="R270" s="87">
        <f t="shared" si="72"/>
        <v>-2536017.62</v>
      </c>
      <c r="S270" s="87">
        <v>2987150.4689000002</v>
      </c>
      <c r="T270" s="87">
        <v>0</v>
      </c>
      <c r="U270" s="87">
        <f t="shared" si="67"/>
        <v>2987150.4689000002</v>
      </c>
      <c r="V270" s="87">
        <v>88368909.302300006</v>
      </c>
      <c r="W270" s="88">
        <f t="shared" si="73"/>
        <v>188391724.44690001</v>
      </c>
    </row>
    <row r="271" spans="1:23" ht="24.9" customHeight="1" x14ac:dyDescent="0.25">
      <c r="A271" s="143"/>
      <c r="B271" s="146"/>
      <c r="C271" s="83">
        <v>11</v>
      </c>
      <c r="D271" s="87" t="s">
        <v>317</v>
      </c>
      <c r="E271" s="87">
        <v>110577675.06809999</v>
      </c>
      <c r="F271" s="87">
        <v>0</v>
      </c>
      <c r="G271" s="87">
        <v>3317330.2519999999</v>
      </c>
      <c r="H271" s="87">
        <v>0</v>
      </c>
      <c r="I271" s="87">
        <f t="shared" si="76"/>
        <v>3317330.2519999999</v>
      </c>
      <c r="J271" s="99">
        <v>74034532.871800005</v>
      </c>
      <c r="K271" s="88">
        <f t="shared" si="75"/>
        <v>187929538.19190001</v>
      </c>
      <c r="L271" s="82"/>
      <c r="M271" s="146"/>
      <c r="N271" s="89">
        <v>17</v>
      </c>
      <c r="O271" s="146"/>
      <c r="P271" s="87" t="s">
        <v>673</v>
      </c>
      <c r="Q271" s="87">
        <v>130092082.30939999</v>
      </c>
      <c r="R271" s="87">
        <f t="shared" si="72"/>
        <v>-2536017.62</v>
      </c>
      <c r="S271" s="87">
        <v>3902762.4693</v>
      </c>
      <c r="T271" s="87">
        <v>0</v>
      </c>
      <c r="U271" s="87">
        <f t="shared" si="67"/>
        <v>3902762.4693</v>
      </c>
      <c r="V271" s="87">
        <v>108972428.8662</v>
      </c>
      <c r="W271" s="88">
        <f t="shared" si="73"/>
        <v>240431256.02489999</v>
      </c>
    </row>
    <row r="272" spans="1:23" ht="24.9" customHeight="1" x14ac:dyDescent="0.25">
      <c r="A272" s="143"/>
      <c r="B272" s="146"/>
      <c r="C272" s="83">
        <v>12</v>
      </c>
      <c r="D272" s="87" t="s">
        <v>318</v>
      </c>
      <c r="E272" s="87">
        <v>77599020.957599998</v>
      </c>
      <c r="F272" s="87">
        <v>0</v>
      </c>
      <c r="G272" s="87">
        <v>2327970.6286999998</v>
      </c>
      <c r="H272" s="87">
        <v>0</v>
      </c>
      <c r="I272" s="87">
        <f t="shared" si="76"/>
        <v>2327970.6286999998</v>
      </c>
      <c r="J272" s="99">
        <v>54882595.989799999</v>
      </c>
      <c r="K272" s="88">
        <f t="shared" si="75"/>
        <v>134809587.57609999</v>
      </c>
      <c r="L272" s="82"/>
      <c r="M272" s="146"/>
      <c r="N272" s="89">
        <v>18</v>
      </c>
      <c r="O272" s="146"/>
      <c r="P272" s="87" t="s">
        <v>674</v>
      </c>
      <c r="Q272" s="87">
        <v>112487395.4261</v>
      </c>
      <c r="R272" s="87">
        <f t="shared" si="72"/>
        <v>-2536017.62</v>
      </c>
      <c r="S272" s="87">
        <v>3374621.8627999998</v>
      </c>
      <c r="T272" s="87">
        <v>0</v>
      </c>
      <c r="U272" s="87">
        <f t="shared" si="67"/>
        <v>3374621.8627999998</v>
      </c>
      <c r="V272" s="87">
        <v>89304073.850400001</v>
      </c>
      <c r="W272" s="88">
        <f t="shared" si="73"/>
        <v>202630073.51929998</v>
      </c>
    </row>
    <row r="273" spans="1:23" ht="24.9" customHeight="1" x14ac:dyDescent="0.25">
      <c r="A273" s="143"/>
      <c r="B273" s="146"/>
      <c r="C273" s="83">
        <v>13</v>
      </c>
      <c r="D273" s="87" t="s">
        <v>319</v>
      </c>
      <c r="E273" s="87">
        <v>98351522.7271</v>
      </c>
      <c r="F273" s="87">
        <v>0</v>
      </c>
      <c r="G273" s="87">
        <v>2950545.6817999999</v>
      </c>
      <c r="H273" s="87">
        <v>0</v>
      </c>
      <c r="I273" s="87">
        <f t="shared" si="76"/>
        <v>2950545.6817999999</v>
      </c>
      <c r="J273" s="99">
        <v>68010625.739299998</v>
      </c>
      <c r="K273" s="88">
        <f t="shared" si="75"/>
        <v>169312694.14819998</v>
      </c>
      <c r="L273" s="82"/>
      <c r="M273" s="146"/>
      <c r="N273" s="89">
        <v>19</v>
      </c>
      <c r="O273" s="146"/>
      <c r="P273" s="87" t="s">
        <v>675</v>
      </c>
      <c r="Q273" s="87">
        <v>103265073.6816</v>
      </c>
      <c r="R273" s="87">
        <f t="shared" si="72"/>
        <v>-2536017.62</v>
      </c>
      <c r="S273" s="87">
        <v>3097952.2104000002</v>
      </c>
      <c r="T273" s="87">
        <v>0</v>
      </c>
      <c r="U273" s="87">
        <f t="shared" si="67"/>
        <v>3097952.2104000002</v>
      </c>
      <c r="V273" s="87">
        <v>85367765.557500005</v>
      </c>
      <c r="W273" s="88">
        <f t="shared" si="73"/>
        <v>189194773.82950002</v>
      </c>
    </row>
    <row r="274" spans="1:23" ht="24.9" customHeight="1" x14ac:dyDescent="0.25">
      <c r="A274" s="143"/>
      <c r="B274" s="146"/>
      <c r="C274" s="83">
        <v>14</v>
      </c>
      <c r="D274" s="87" t="s">
        <v>320</v>
      </c>
      <c r="E274" s="87">
        <v>95975068.645699993</v>
      </c>
      <c r="F274" s="87">
        <v>0</v>
      </c>
      <c r="G274" s="87">
        <v>2879252.0594000001</v>
      </c>
      <c r="H274" s="87">
        <v>0</v>
      </c>
      <c r="I274" s="87">
        <f t="shared" si="76"/>
        <v>2879252.0594000001</v>
      </c>
      <c r="J274" s="99">
        <v>65650098.076099999</v>
      </c>
      <c r="K274" s="88">
        <f t="shared" si="75"/>
        <v>164504418.78119999</v>
      </c>
      <c r="L274" s="82"/>
      <c r="M274" s="146"/>
      <c r="N274" s="89">
        <v>20</v>
      </c>
      <c r="O274" s="146"/>
      <c r="P274" s="87" t="s">
        <v>843</v>
      </c>
      <c r="Q274" s="87">
        <v>93242473.280000001</v>
      </c>
      <c r="R274" s="87">
        <f t="shared" si="72"/>
        <v>-2536017.62</v>
      </c>
      <c r="S274" s="87">
        <v>2797274.1984000001</v>
      </c>
      <c r="T274" s="87">
        <v>0</v>
      </c>
      <c r="U274" s="87">
        <f t="shared" si="67"/>
        <v>2797274.1984000001</v>
      </c>
      <c r="V274" s="87">
        <v>82113932.654599994</v>
      </c>
      <c r="W274" s="88">
        <f t="shared" si="73"/>
        <v>175617662.51300001</v>
      </c>
    </row>
    <row r="275" spans="1:23" ht="24.9" customHeight="1" x14ac:dyDescent="0.25">
      <c r="A275" s="143"/>
      <c r="B275" s="146"/>
      <c r="C275" s="83">
        <v>15</v>
      </c>
      <c r="D275" s="87" t="s">
        <v>321</v>
      </c>
      <c r="E275" s="87">
        <v>102934555.729</v>
      </c>
      <c r="F275" s="87">
        <v>0</v>
      </c>
      <c r="G275" s="87">
        <v>3088036.6719</v>
      </c>
      <c r="H275" s="87">
        <v>0</v>
      </c>
      <c r="I275" s="87">
        <f t="shared" si="76"/>
        <v>3088036.6719</v>
      </c>
      <c r="J275" s="99">
        <v>70670455.123799995</v>
      </c>
      <c r="K275" s="88">
        <f t="shared" si="75"/>
        <v>176693047.52469999</v>
      </c>
      <c r="L275" s="82"/>
      <c r="M275" s="146"/>
      <c r="N275" s="89">
        <v>21</v>
      </c>
      <c r="O275" s="146"/>
      <c r="P275" s="87" t="s">
        <v>676</v>
      </c>
      <c r="Q275" s="87">
        <v>115153905.3451</v>
      </c>
      <c r="R275" s="87">
        <f t="shared" si="72"/>
        <v>-2536017.62</v>
      </c>
      <c r="S275" s="87">
        <v>3454617.1603999999</v>
      </c>
      <c r="T275" s="87">
        <v>0</v>
      </c>
      <c r="U275" s="87">
        <f t="shared" si="67"/>
        <v>3454617.1603999999</v>
      </c>
      <c r="V275" s="87">
        <v>100396790.5632</v>
      </c>
      <c r="W275" s="88">
        <f t="shared" si="73"/>
        <v>216469295.44870001</v>
      </c>
    </row>
    <row r="276" spans="1:23" ht="24.9" customHeight="1" x14ac:dyDescent="0.25">
      <c r="A276" s="143"/>
      <c r="B276" s="147"/>
      <c r="C276" s="83">
        <v>16</v>
      </c>
      <c r="D276" s="87" t="s">
        <v>322</v>
      </c>
      <c r="E276" s="87">
        <v>100060416.7185</v>
      </c>
      <c r="F276" s="87">
        <v>0</v>
      </c>
      <c r="G276" s="87">
        <v>3001812.5016000001</v>
      </c>
      <c r="H276" s="87">
        <v>0</v>
      </c>
      <c r="I276" s="87">
        <f t="shared" si="76"/>
        <v>3001812.5016000001</v>
      </c>
      <c r="J276" s="99">
        <v>68786632.917199999</v>
      </c>
      <c r="K276" s="88">
        <f t="shared" si="75"/>
        <v>171848862.13730001</v>
      </c>
      <c r="L276" s="82"/>
      <c r="M276" s="146"/>
      <c r="N276" s="89">
        <v>22</v>
      </c>
      <c r="O276" s="146"/>
      <c r="P276" s="87" t="s">
        <v>844</v>
      </c>
      <c r="Q276" s="87">
        <v>106662989.38060001</v>
      </c>
      <c r="R276" s="87">
        <f t="shared" si="72"/>
        <v>-2536017.62</v>
      </c>
      <c r="S276" s="87">
        <v>3199889.6814000001</v>
      </c>
      <c r="T276" s="87">
        <v>0</v>
      </c>
      <c r="U276" s="87">
        <f t="shared" si="67"/>
        <v>3199889.6814000001</v>
      </c>
      <c r="V276" s="87">
        <v>92264124.940899998</v>
      </c>
      <c r="W276" s="88">
        <f t="shared" si="73"/>
        <v>199590986.3829</v>
      </c>
    </row>
    <row r="277" spans="1:23" ht="24.9" customHeight="1" x14ac:dyDescent="0.25">
      <c r="A277" s="83"/>
      <c r="B277" s="141" t="s">
        <v>925</v>
      </c>
      <c r="C277" s="142"/>
      <c r="D277" s="90"/>
      <c r="E277" s="90">
        <f>SUM(E261:E276)</f>
        <v>1657622947.1138999</v>
      </c>
      <c r="F277" s="90">
        <f t="shared" ref="F277:H277" si="77">SUM(F261:F276)</f>
        <v>0</v>
      </c>
      <c r="G277" s="90">
        <f t="shared" si="77"/>
        <v>49728688.413499996</v>
      </c>
      <c r="H277" s="90">
        <f t="shared" si="77"/>
        <v>0</v>
      </c>
      <c r="I277" s="90">
        <f t="shared" si="76"/>
        <v>49728688.413499996</v>
      </c>
      <c r="J277" s="90">
        <f>SUM(J261:J276)</f>
        <v>1136902833.2737</v>
      </c>
      <c r="K277" s="113">
        <f t="shared" si="75"/>
        <v>2844254468.8010998</v>
      </c>
      <c r="L277" s="82"/>
      <c r="M277" s="146"/>
      <c r="N277" s="89">
        <v>23</v>
      </c>
      <c r="O277" s="146"/>
      <c r="P277" s="87" t="s">
        <v>845</v>
      </c>
      <c r="Q277" s="87">
        <v>110422989.1587</v>
      </c>
      <c r="R277" s="87">
        <f t="shared" si="72"/>
        <v>-2536017.62</v>
      </c>
      <c r="S277" s="87">
        <v>3312689.6748000002</v>
      </c>
      <c r="T277" s="87">
        <v>0</v>
      </c>
      <c r="U277" s="87">
        <f t="shared" si="67"/>
        <v>3312689.6748000002</v>
      </c>
      <c r="V277" s="87">
        <v>100047656.332</v>
      </c>
      <c r="W277" s="88">
        <f t="shared" si="73"/>
        <v>211247317.54549998</v>
      </c>
    </row>
    <row r="278" spans="1:23" ht="24.9" customHeight="1" x14ac:dyDescent="0.25">
      <c r="A278" s="143">
        <v>14</v>
      </c>
      <c r="B278" s="145" t="s">
        <v>44</v>
      </c>
      <c r="C278" s="83">
        <v>1</v>
      </c>
      <c r="D278" s="87" t="s">
        <v>323</v>
      </c>
      <c r="E278" s="87">
        <v>125342903.1223</v>
      </c>
      <c r="F278" s="87">
        <v>0</v>
      </c>
      <c r="G278" s="87">
        <v>3760287.0937000001</v>
      </c>
      <c r="H278" s="87">
        <v>0</v>
      </c>
      <c r="I278" s="87">
        <f t="shared" si="76"/>
        <v>3760287.0937000001</v>
      </c>
      <c r="J278" s="99">
        <v>82532489.8037</v>
      </c>
      <c r="K278" s="88">
        <f t="shared" si="75"/>
        <v>211635680.01969999</v>
      </c>
      <c r="L278" s="82"/>
      <c r="M278" s="146"/>
      <c r="N278" s="89">
        <v>24</v>
      </c>
      <c r="O278" s="146"/>
      <c r="P278" s="87" t="s">
        <v>846</v>
      </c>
      <c r="Q278" s="87">
        <v>94530131.634399995</v>
      </c>
      <c r="R278" s="87">
        <f t="shared" si="72"/>
        <v>-2536017.62</v>
      </c>
      <c r="S278" s="87">
        <v>2835903.949</v>
      </c>
      <c r="T278" s="87">
        <v>0</v>
      </c>
      <c r="U278" s="87">
        <f t="shared" si="67"/>
        <v>2835903.949</v>
      </c>
      <c r="V278" s="87">
        <v>85035804.3759</v>
      </c>
      <c r="W278" s="88">
        <f t="shared" si="73"/>
        <v>179865822.33929998</v>
      </c>
    </row>
    <row r="279" spans="1:23" ht="24.9" customHeight="1" x14ac:dyDescent="0.25">
      <c r="A279" s="143"/>
      <c r="B279" s="146"/>
      <c r="C279" s="83">
        <v>2</v>
      </c>
      <c r="D279" s="87" t="s">
        <v>324</v>
      </c>
      <c r="E279" s="87">
        <v>105610403.9118</v>
      </c>
      <c r="F279" s="87">
        <v>0</v>
      </c>
      <c r="G279" s="87">
        <v>3168312.1173999999</v>
      </c>
      <c r="H279" s="87">
        <v>0</v>
      </c>
      <c r="I279" s="87">
        <f t="shared" si="76"/>
        <v>3168312.1173999999</v>
      </c>
      <c r="J279" s="99">
        <v>72656299.6567</v>
      </c>
      <c r="K279" s="88">
        <f t="shared" si="75"/>
        <v>181435015.6859</v>
      </c>
      <c r="L279" s="82"/>
      <c r="M279" s="146"/>
      <c r="N279" s="89">
        <v>25</v>
      </c>
      <c r="O279" s="146"/>
      <c r="P279" s="87" t="s">
        <v>677</v>
      </c>
      <c r="Q279" s="87">
        <v>86504380.477500007</v>
      </c>
      <c r="R279" s="87">
        <f t="shared" si="72"/>
        <v>-2536017.62</v>
      </c>
      <c r="S279" s="87">
        <v>2595131.4142999998</v>
      </c>
      <c r="T279" s="87">
        <v>0</v>
      </c>
      <c r="U279" s="87">
        <f t="shared" si="67"/>
        <v>2595131.4142999998</v>
      </c>
      <c r="V279" s="87">
        <v>79572474.647599995</v>
      </c>
      <c r="W279" s="88">
        <f t="shared" si="73"/>
        <v>166135968.91939998</v>
      </c>
    </row>
    <row r="280" spans="1:23" ht="24.9" customHeight="1" x14ac:dyDescent="0.25">
      <c r="A280" s="143"/>
      <c r="B280" s="146"/>
      <c r="C280" s="83">
        <v>3</v>
      </c>
      <c r="D280" s="87" t="s">
        <v>325</v>
      </c>
      <c r="E280" s="87">
        <v>142954875.25830001</v>
      </c>
      <c r="F280" s="87">
        <v>0</v>
      </c>
      <c r="G280" s="87">
        <v>4288646.2577</v>
      </c>
      <c r="H280" s="87">
        <v>0</v>
      </c>
      <c r="I280" s="87">
        <f t="shared" si="76"/>
        <v>4288646.2577</v>
      </c>
      <c r="J280" s="99">
        <v>94945384.702900007</v>
      </c>
      <c r="K280" s="88">
        <f t="shared" si="75"/>
        <v>242188906.21890002</v>
      </c>
      <c r="L280" s="82"/>
      <c r="M280" s="146"/>
      <c r="N280" s="89">
        <v>26</v>
      </c>
      <c r="O280" s="146"/>
      <c r="P280" s="87" t="s">
        <v>678</v>
      </c>
      <c r="Q280" s="87">
        <v>114666483.43189999</v>
      </c>
      <c r="R280" s="87">
        <f t="shared" si="72"/>
        <v>-2536017.62</v>
      </c>
      <c r="S280" s="87">
        <v>3439994.503</v>
      </c>
      <c r="T280" s="87">
        <v>0</v>
      </c>
      <c r="U280" s="87">
        <f t="shared" si="67"/>
        <v>3439994.503</v>
      </c>
      <c r="V280" s="87">
        <v>100661746.18529999</v>
      </c>
      <c r="W280" s="88">
        <f t="shared" si="73"/>
        <v>216232206.50019997</v>
      </c>
    </row>
    <row r="281" spans="1:23" ht="24.9" customHeight="1" x14ac:dyDescent="0.25">
      <c r="A281" s="143"/>
      <c r="B281" s="146"/>
      <c r="C281" s="83">
        <v>4</v>
      </c>
      <c r="D281" s="87" t="s">
        <v>326</v>
      </c>
      <c r="E281" s="87">
        <v>134382834.07690001</v>
      </c>
      <c r="F281" s="87">
        <v>0</v>
      </c>
      <c r="G281" s="87">
        <v>4031485.0222999998</v>
      </c>
      <c r="H281" s="87">
        <v>0</v>
      </c>
      <c r="I281" s="87">
        <f t="shared" si="76"/>
        <v>4031485.0222999998</v>
      </c>
      <c r="J281" s="99">
        <v>89695798.109599993</v>
      </c>
      <c r="K281" s="88">
        <f t="shared" si="75"/>
        <v>228110117.20880002</v>
      </c>
      <c r="L281" s="82"/>
      <c r="M281" s="146"/>
      <c r="N281" s="89">
        <v>27</v>
      </c>
      <c r="O281" s="146"/>
      <c r="P281" s="87" t="s">
        <v>847</v>
      </c>
      <c r="Q281" s="87">
        <v>124932338.59789999</v>
      </c>
      <c r="R281" s="87">
        <f t="shared" si="72"/>
        <v>-2536017.62</v>
      </c>
      <c r="S281" s="87">
        <v>3747970.1579</v>
      </c>
      <c r="T281" s="87">
        <v>0</v>
      </c>
      <c r="U281" s="87">
        <f t="shared" si="67"/>
        <v>3747970.1579</v>
      </c>
      <c r="V281" s="87">
        <v>110219468.26109999</v>
      </c>
      <c r="W281" s="88">
        <f t="shared" si="73"/>
        <v>236363759.3969</v>
      </c>
    </row>
    <row r="282" spans="1:23" ht="24.9" customHeight="1" x14ac:dyDescent="0.25">
      <c r="A282" s="143"/>
      <c r="B282" s="146"/>
      <c r="C282" s="83">
        <v>5</v>
      </c>
      <c r="D282" s="87" t="s">
        <v>327</v>
      </c>
      <c r="E282" s="87">
        <v>129932724.6622</v>
      </c>
      <c r="F282" s="87">
        <v>0</v>
      </c>
      <c r="G282" s="87">
        <v>3897981.7398999999</v>
      </c>
      <c r="H282" s="87">
        <v>0</v>
      </c>
      <c r="I282" s="87">
        <f t="shared" si="76"/>
        <v>3897981.7398999999</v>
      </c>
      <c r="J282" s="99">
        <v>82622801.644800007</v>
      </c>
      <c r="K282" s="88">
        <f t="shared" si="75"/>
        <v>216453508.0469</v>
      </c>
      <c r="L282" s="82"/>
      <c r="M282" s="146"/>
      <c r="N282" s="89">
        <v>28</v>
      </c>
      <c r="O282" s="146"/>
      <c r="P282" s="87" t="s">
        <v>679</v>
      </c>
      <c r="Q282" s="87">
        <v>95686293.84359999</v>
      </c>
      <c r="R282" s="87">
        <f t="shared" si="72"/>
        <v>-2536017.62</v>
      </c>
      <c r="S282" s="87">
        <v>2870588.8152999999</v>
      </c>
      <c r="T282" s="87">
        <v>0</v>
      </c>
      <c r="U282" s="87">
        <f t="shared" si="67"/>
        <v>2870588.8152999999</v>
      </c>
      <c r="V282" s="87">
        <v>85591781.856000006</v>
      </c>
      <c r="W282" s="88">
        <f t="shared" si="73"/>
        <v>181612646.89489999</v>
      </c>
    </row>
    <row r="283" spans="1:23" ht="24.9" customHeight="1" x14ac:dyDescent="0.25">
      <c r="A283" s="143"/>
      <c r="B283" s="146"/>
      <c r="C283" s="83">
        <v>6</v>
      </c>
      <c r="D283" s="87" t="s">
        <v>328</v>
      </c>
      <c r="E283" s="87">
        <v>124926193.35439999</v>
      </c>
      <c r="F283" s="87">
        <v>0</v>
      </c>
      <c r="G283" s="87">
        <v>3747785.8006000002</v>
      </c>
      <c r="H283" s="87">
        <v>0</v>
      </c>
      <c r="I283" s="87">
        <f t="shared" si="76"/>
        <v>3747785.8006000002</v>
      </c>
      <c r="J283" s="99">
        <v>78175441.796100006</v>
      </c>
      <c r="K283" s="88">
        <f t="shared" si="75"/>
        <v>206849420.95109999</v>
      </c>
      <c r="L283" s="82"/>
      <c r="M283" s="146"/>
      <c r="N283" s="89">
        <v>29</v>
      </c>
      <c r="O283" s="146"/>
      <c r="P283" s="87" t="s">
        <v>680</v>
      </c>
      <c r="Q283" s="87">
        <v>115073857.48819999</v>
      </c>
      <c r="R283" s="87">
        <f t="shared" si="72"/>
        <v>-2536017.62</v>
      </c>
      <c r="S283" s="87">
        <v>3452215.7245999998</v>
      </c>
      <c r="T283" s="87">
        <v>0</v>
      </c>
      <c r="U283" s="87">
        <f t="shared" si="67"/>
        <v>3452215.7245999998</v>
      </c>
      <c r="V283" s="87">
        <v>92673671.507200003</v>
      </c>
      <c r="W283" s="88">
        <f t="shared" si="73"/>
        <v>208663727.09999999</v>
      </c>
    </row>
    <row r="284" spans="1:23" ht="24.9" customHeight="1" x14ac:dyDescent="0.25">
      <c r="A284" s="143"/>
      <c r="B284" s="146"/>
      <c r="C284" s="83">
        <v>7</v>
      </c>
      <c r="D284" s="87" t="s">
        <v>329</v>
      </c>
      <c r="E284" s="87">
        <v>126136217.88229999</v>
      </c>
      <c r="F284" s="87">
        <v>0</v>
      </c>
      <c r="G284" s="87">
        <v>3784086.5364999999</v>
      </c>
      <c r="H284" s="87">
        <v>0</v>
      </c>
      <c r="I284" s="87">
        <f t="shared" si="76"/>
        <v>3784086.5364999999</v>
      </c>
      <c r="J284" s="99">
        <v>84236608.312900007</v>
      </c>
      <c r="K284" s="88">
        <f t="shared" si="75"/>
        <v>214156912.7317</v>
      </c>
      <c r="L284" s="82"/>
      <c r="M284" s="146"/>
      <c r="N284" s="89">
        <v>30</v>
      </c>
      <c r="O284" s="146"/>
      <c r="P284" s="87" t="s">
        <v>848</v>
      </c>
      <c r="Q284" s="87">
        <v>97160731.713200003</v>
      </c>
      <c r="R284" s="87">
        <f t="shared" si="72"/>
        <v>-2536017.62</v>
      </c>
      <c r="S284" s="87">
        <v>2914821.9514000001</v>
      </c>
      <c r="T284" s="87">
        <v>0</v>
      </c>
      <c r="U284" s="87">
        <f t="shared" si="67"/>
        <v>2914821.9514000001</v>
      </c>
      <c r="V284" s="87">
        <v>88567166.026500002</v>
      </c>
      <c r="W284" s="88">
        <f t="shared" si="73"/>
        <v>186106702.0711</v>
      </c>
    </row>
    <row r="285" spans="1:23" ht="24.9" customHeight="1" x14ac:dyDescent="0.25">
      <c r="A285" s="143"/>
      <c r="B285" s="146"/>
      <c r="C285" s="83">
        <v>8</v>
      </c>
      <c r="D285" s="87" t="s">
        <v>330</v>
      </c>
      <c r="E285" s="87">
        <v>136519407.979</v>
      </c>
      <c r="F285" s="87">
        <v>0</v>
      </c>
      <c r="G285" s="87">
        <v>4095582.2393999998</v>
      </c>
      <c r="H285" s="87">
        <v>0</v>
      </c>
      <c r="I285" s="87">
        <f t="shared" si="76"/>
        <v>4095582.2393999998</v>
      </c>
      <c r="J285" s="99">
        <v>91931207.840100005</v>
      </c>
      <c r="K285" s="88">
        <f t="shared" si="75"/>
        <v>232546198.05849999</v>
      </c>
      <c r="L285" s="82"/>
      <c r="M285" s="146"/>
      <c r="N285" s="89">
        <v>31</v>
      </c>
      <c r="O285" s="146"/>
      <c r="P285" s="87" t="s">
        <v>681</v>
      </c>
      <c r="Q285" s="87">
        <v>97584881.716700003</v>
      </c>
      <c r="R285" s="87">
        <f t="shared" si="72"/>
        <v>-2536017.62</v>
      </c>
      <c r="S285" s="87">
        <v>2927546.4515</v>
      </c>
      <c r="T285" s="87">
        <v>0</v>
      </c>
      <c r="U285" s="87">
        <f t="shared" si="67"/>
        <v>2927546.4515</v>
      </c>
      <c r="V285" s="87">
        <v>90466934.636199996</v>
      </c>
      <c r="W285" s="88">
        <f t="shared" si="73"/>
        <v>188443345.18439999</v>
      </c>
    </row>
    <row r="286" spans="1:23" ht="24.9" customHeight="1" x14ac:dyDescent="0.25">
      <c r="A286" s="143"/>
      <c r="B286" s="146"/>
      <c r="C286" s="83">
        <v>9</v>
      </c>
      <c r="D286" s="87" t="s">
        <v>331</v>
      </c>
      <c r="E286" s="87">
        <v>124222605.9949</v>
      </c>
      <c r="F286" s="87">
        <v>0</v>
      </c>
      <c r="G286" s="87">
        <v>3726678.1798</v>
      </c>
      <c r="H286" s="87">
        <v>0</v>
      </c>
      <c r="I286" s="87">
        <f t="shared" si="76"/>
        <v>3726678.1798</v>
      </c>
      <c r="J286" s="99">
        <v>74742365.188199997</v>
      </c>
      <c r="K286" s="88">
        <f t="shared" si="75"/>
        <v>202691649.36290002</v>
      </c>
      <c r="L286" s="82"/>
      <c r="M286" s="146"/>
      <c r="N286" s="89">
        <v>32</v>
      </c>
      <c r="O286" s="146"/>
      <c r="P286" s="87" t="s">
        <v>682</v>
      </c>
      <c r="Q286" s="87">
        <v>97111016.118299991</v>
      </c>
      <c r="R286" s="87">
        <f t="shared" si="72"/>
        <v>-2536017.62</v>
      </c>
      <c r="S286" s="87">
        <v>2913330.4835999999</v>
      </c>
      <c r="T286" s="87">
        <v>0</v>
      </c>
      <c r="U286" s="87">
        <f t="shared" si="67"/>
        <v>2913330.4835999999</v>
      </c>
      <c r="V286" s="87">
        <v>86478340.540600002</v>
      </c>
      <c r="W286" s="88">
        <f t="shared" si="73"/>
        <v>183966669.52249998</v>
      </c>
    </row>
    <row r="287" spans="1:23" ht="24.9" customHeight="1" x14ac:dyDescent="0.25">
      <c r="A287" s="143"/>
      <c r="B287" s="146"/>
      <c r="C287" s="83">
        <v>10</v>
      </c>
      <c r="D287" s="87" t="s">
        <v>332</v>
      </c>
      <c r="E287" s="87">
        <v>116168945.02689999</v>
      </c>
      <c r="F287" s="87">
        <v>0</v>
      </c>
      <c r="G287" s="87">
        <v>3485068.3508000001</v>
      </c>
      <c r="H287" s="87">
        <v>0</v>
      </c>
      <c r="I287" s="87">
        <f t="shared" si="76"/>
        <v>3485068.3508000001</v>
      </c>
      <c r="J287" s="99">
        <v>74909035.7676</v>
      </c>
      <c r="K287" s="88">
        <f t="shared" si="75"/>
        <v>194563049.1453</v>
      </c>
      <c r="L287" s="82"/>
      <c r="M287" s="147"/>
      <c r="N287" s="89">
        <v>33</v>
      </c>
      <c r="O287" s="147"/>
      <c r="P287" s="87" t="s">
        <v>683</v>
      </c>
      <c r="Q287" s="87">
        <v>111938864.6092</v>
      </c>
      <c r="R287" s="87">
        <f t="shared" si="72"/>
        <v>-2536017.62</v>
      </c>
      <c r="S287" s="87">
        <v>3358165.9383</v>
      </c>
      <c r="T287" s="87">
        <v>0</v>
      </c>
      <c r="U287" s="87">
        <f t="shared" si="67"/>
        <v>3358165.9383</v>
      </c>
      <c r="V287" s="87">
        <v>91361466.522400007</v>
      </c>
      <c r="W287" s="88">
        <f t="shared" si="73"/>
        <v>204122479.4499</v>
      </c>
    </row>
    <row r="288" spans="1:23" ht="24.9" customHeight="1" x14ac:dyDescent="0.25">
      <c r="A288" s="143"/>
      <c r="B288" s="146"/>
      <c r="C288" s="83">
        <v>11</v>
      </c>
      <c r="D288" s="87" t="s">
        <v>333</v>
      </c>
      <c r="E288" s="87">
        <v>121621076.59369999</v>
      </c>
      <c r="F288" s="87">
        <v>0</v>
      </c>
      <c r="G288" s="87">
        <v>3648632.2977999998</v>
      </c>
      <c r="H288" s="87">
        <v>0</v>
      </c>
      <c r="I288" s="87">
        <f t="shared" si="76"/>
        <v>3648632.2977999998</v>
      </c>
      <c r="J288" s="99">
        <v>74964081.524800003</v>
      </c>
      <c r="K288" s="88">
        <f t="shared" si="75"/>
        <v>200233790.4163</v>
      </c>
      <c r="L288" s="82"/>
      <c r="M288" s="83"/>
      <c r="N288" s="142" t="s">
        <v>926</v>
      </c>
      <c r="O288" s="144"/>
      <c r="P288" s="90"/>
      <c r="Q288" s="90">
        <f>SUM(Q255:Q287)</f>
        <v>3612170254.7334003</v>
      </c>
      <c r="R288" s="90">
        <f t="shared" ref="R288:W288" si="78">SUM(R255:R287)</f>
        <v>-83688581.460000008</v>
      </c>
      <c r="S288" s="90">
        <f t="shared" si="78"/>
        <v>108365107.642</v>
      </c>
      <c r="T288" s="90">
        <f t="shared" si="78"/>
        <v>0</v>
      </c>
      <c r="U288" s="90">
        <f t="shared" si="67"/>
        <v>108365107.642</v>
      </c>
      <c r="V288" s="90">
        <f t="shared" si="78"/>
        <v>3153428886.7662988</v>
      </c>
      <c r="W288" s="90">
        <f t="shared" si="78"/>
        <v>6790275667.6817007</v>
      </c>
    </row>
    <row r="289" spans="1:23" ht="24.9" customHeight="1" x14ac:dyDescent="0.25">
      <c r="A289" s="143"/>
      <c r="B289" s="146"/>
      <c r="C289" s="83">
        <v>12</v>
      </c>
      <c r="D289" s="87" t="s">
        <v>334</v>
      </c>
      <c r="E289" s="87">
        <v>118085539.3483</v>
      </c>
      <c r="F289" s="87">
        <v>0</v>
      </c>
      <c r="G289" s="87">
        <v>3542566.1804999998</v>
      </c>
      <c r="H289" s="87">
        <v>0</v>
      </c>
      <c r="I289" s="87">
        <f t="shared" si="76"/>
        <v>3542566.1804999998</v>
      </c>
      <c r="J289" s="99">
        <v>74645306.791899994</v>
      </c>
      <c r="K289" s="88">
        <f t="shared" si="75"/>
        <v>196273412.32069999</v>
      </c>
      <c r="L289" s="82"/>
      <c r="M289" s="145">
        <v>31</v>
      </c>
      <c r="N289" s="89">
        <v>1</v>
      </c>
      <c r="O289" s="145" t="s">
        <v>61</v>
      </c>
      <c r="P289" s="87" t="s">
        <v>684</v>
      </c>
      <c r="Q289" s="87">
        <v>132041600.1374</v>
      </c>
      <c r="R289" s="87">
        <v>0</v>
      </c>
      <c r="S289" s="87">
        <v>3961248.0041</v>
      </c>
      <c r="T289" s="87">
        <f t="shared" ref="T289:T329" si="79">S289/2</f>
        <v>1980624.00205</v>
      </c>
      <c r="U289" s="87">
        <f t="shared" si="67"/>
        <v>1980624.00205</v>
      </c>
      <c r="V289" s="87">
        <v>77750811.263699993</v>
      </c>
      <c r="W289" s="88">
        <f>Q289+R289+U289+V289</f>
        <v>211773035.40314999</v>
      </c>
    </row>
    <row r="290" spans="1:23" ht="24.9" customHeight="1" x14ac:dyDescent="0.25">
      <c r="A290" s="143"/>
      <c r="B290" s="146"/>
      <c r="C290" s="83">
        <v>13</v>
      </c>
      <c r="D290" s="87" t="s">
        <v>335</v>
      </c>
      <c r="E290" s="87">
        <v>152936221.14789999</v>
      </c>
      <c r="F290" s="87">
        <v>0</v>
      </c>
      <c r="G290" s="87">
        <v>4588086.6343999999</v>
      </c>
      <c r="H290" s="87">
        <v>0</v>
      </c>
      <c r="I290" s="87">
        <f t="shared" si="76"/>
        <v>4588086.6343999999</v>
      </c>
      <c r="J290" s="99">
        <v>99628720.652600005</v>
      </c>
      <c r="K290" s="88">
        <f t="shared" si="75"/>
        <v>257153028.43489999</v>
      </c>
      <c r="L290" s="82"/>
      <c r="M290" s="146"/>
      <c r="N290" s="89">
        <v>2</v>
      </c>
      <c r="O290" s="146"/>
      <c r="P290" s="87" t="s">
        <v>525</v>
      </c>
      <c r="Q290" s="87">
        <v>133197464.62009999</v>
      </c>
      <c r="R290" s="87">
        <v>0</v>
      </c>
      <c r="S290" s="87">
        <v>3995923.9386</v>
      </c>
      <c r="T290" s="87">
        <f t="shared" si="79"/>
        <v>1997961.9693</v>
      </c>
      <c r="U290" s="87">
        <f t="shared" si="67"/>
        <v>1997961.9693</v>
      </c>
      <c r="V290" s="87">
        <v>79528221.895099998</v>
      </c>
      <c r="W290" s="88">
        <f t="shared" ref="W290:W305" si="80">Q290+R290+U290+V290</f>
        <v>214723648.48449999</v>
      </c>
    </row>
    <row r="291" spans="1:23" ht="24.9" customHeight="1" x14ac:dyDescent="0.25">
      <c r="A291" s="143"/>
      <c r="B291" s="146"/>
      <c r="C291" s="83">
        <v>14</v>
      </c>
      <c r="D291" s="87" t="s">
        <v>336</v>
      </c>
      <c r="E291" s="87">
        <v>104935759.71080001</v>
      </c>
      <c r="F291" s="87">
        <v>0</v>
      </c>
      <c r="G291" s="87">
        <v>3148072.7913000002</v>
      </c>
      <c r="H291" s="87">
        <v>0</v>
      </c>
      <c r="I291" s="87">
        <f t="shared" si="76"/>
        <v>3148072.7913000002</v>
      </c>
      <c r="J291" s="99">
        <v>71562131.069199994</v>
      </c>
      <c r="K291" s="88">
        <f t="shared" si="75"/>
        <v>179645963.5713</v>
      </c>
      <c r="L291" s="82"/>
      <c r="M291" s="146"/>
      <c r="N291" s="89">
        <v>3</v>
      </c>
      <c r="O291" s="146"/>
      <c r="P291" s="87" t="s">
        <v>685</v>
      </c>
      <c r="Q291" s="87">
        <v>132617042.21540001</v>
      </c>
      <c r="R291" s="87">
        <v>0</v>
      </c>
      <c r="S291" s="87">
        <v>3978511.2664999999</v>
      </c>
      <c r="T291" s="87">
        <f t="shared" si="79"/>
        <v>1989255.63325</v>
      </c>
      <c r="U291" s="87">
        <f t="shared" si="67"/>
        <v>1989255.63325</v>
      </c>
      <c r="V291" s="87">
        <v>78239476.522699997</v>
      </c>
      <c r="W291" s="88">
        <f t="shared" si="80"/>
        <v>212845774.37134999</v>
      </c>
    </row>
    <row r="292" spans="1:23" ht="24.9" customHeight="1" x14ac:dyDescent="0.25">
      <c r="A292" s="143"/>
      <c r="B292" s="146"/>
      <c r="C292" s="83">
        <v>15</v>
      </c>
      <c r="D292" s="87" t="s">
        <v>337</v>
      </c>
      <c r="E292" s="87">
        <v>116146915.9875</v>
      </c>
      <c r="F292" s="87">
        <v>0</v>
      </c>
      <c r="G292" s="87">
        <v>3484407.4796000002</v>
      </c>
      <c r="H292" s="87">
        <v>0</v>
      </c>
      <c r="I292" s="87">
        <f t="shared" si="76"/>
        <v>3484407.4796000002</v>
      </c>
      <c r="J292" s="99">
        <v>79516779.6329</v>
      </c>
      <c r="K292" s="88">
        <f t="shared" si="75"/>
        <v>199148103.09999999</v>
      </c>
      <c r="L292" s="82"/>
      <c r="M292" s="146"/>
      <c r="N292" s="89">
        <v>4</v>
      </c>
      <c r="O292" s="146"/>
      <c r="P292" s="87" t="s">
        <v>686</v>
      </c>
      <c r="Q292" s="87">
        <v>100681866.0405</v>
      </c>
      <c r="R292" s="87">
        <v>0</v>
      </c>
      <c r="S292" s="87">
        <v>3020455.9811999998</v>
      </c>
      <c r="T292" s="87">
        <f t="shared" si="79"/>
        <v>1510227.9905999999</v>
      </c>
      <c r="U292" s="87">
        <f t="shared" si="67"/>
        <v>1510227.9905999999</v>
      </c>
      <c r="V292" s="87">
        <v>64002405.097999997</v>
      </c>
      <c r="W292" s="88">
        <f t="shared" si="80"/>
        <v>166194499.12909999</v>
      </c>
    </row>
    <row r="293" spans="1:23" ht="24.9" customHeight="1" x14ac:dyDescent="0.25">
      <c r="A293" s="143"/>
      <c r="B293" s="146"/>
      <c r="C293" s="83">
        <v>16</v>
      </c>
      <c r="D293" s="87" t="s">
        <v>338</v>
      </c>
      <c r="E293" s="87">
        <v>131883274.4375</v>
      </c>
      <c r="F293" s="87">
        <v>0</v>
      </c>
      <c r="G293" s="87">
        <v>3956498.2330999998</v>
      </c>
      <c r="H293" s="87">
        <v>0</v>
      </c>
      <c r="I293" s="87">
        <f t="shared" si="76"/>
        <v>3956498.2330999998</v>
      </c>
      <c r="J293" s="99">
        <v>88032158.931600004</v>
      </c>
      <c r="K293" s="88">
        <f t="shared" si="75"/>
        <v>223871931.6022</v>
      </c>
      <c r="L293" s="82"/>
      <c r="M293" s="146"/>
      <c r="N293" s="89">
        <v>5</v>
      </c>
      <c r="O293" s="146"/>
      <c r="P293" s="87" t="s">
        <v>687</v>
      </c>
      <c r="Q293" s="87">
        <v>175172706.1548</v>
      </c>
      <c r="R293" s="87">
        <v>0</v>
      </c>
      <c r="S293" s="87">
        <v>5255181.1846000003</v>
      </c>
      <c r="T293" s="87">
        <f t="shared" si="79"/>
        <v>2627590.5923000001</v>
      </c>
      <c r="U293" s="87">
        <f t="shared" si="67"/>
        <v>2627590.5923000001</v>
      </c>
      <c r="V293" s="87">
        <v>116701894.3337</v>
      </c>
      <c r="W293" s="88">
        <f t="shared" si="80"/>
        <v>294502191.0808</v>
      </c>
    </row>
    <row r="294" spans="1:23" ht="24.9" customHeight="1" x14ac:dyDescent="0.25">
      <c r="A294" s="143"/>
      <c r="B294" s="147"/>
      <c r="C294" s="83">
        <v>17</v>
      </c>
      <c r="D294" s="87" t="s">
        <v>339</v>
      </c>
      <c r="E294" s="87">
        <v>109217578.3504</v>
      </c>
      <c r="F294" s="87">
        <v>0</v>
      </c>
      <c r="G294" s="87">
        <v>3276527.3505000002</v>
      </c>
      <c r="H294" s="87">
        <v>0</v>
      </c>
      <c r="I294" s="87">
        <f t="shared" si="76"/>
        <v>3276527.3505000002</v>
      </c>
      <c r="J294" s="99">
        <v>71239063.074000001</v>
      </c>
      <c r="K294" s="88">
        <f t="shared" si="75"/>
        <v>183733168.77490002</v>
      </c>
      <c r="L294" s="82"/>
      <c r="M294" s="146"/>
      <c r="N294" s="89">
        <v>6</v>
      </c>
      <c r="O294" s="146"/>
      <c r="P294" s="87" t="s">
        <v>688</v>
      </c>
      <c r="Q294" s="87">
        <v>151479822.5871</v>
      </c>
      <c r="R294" s="87">
        <v>0</v>
      </c>
      <c r="S294" s="87">
        <v>4544394.6776000001</v>
      </c>
      <c r="T294" s="87">
        <f t="shared" si="79"/>
        <v>2272197.3388</v>
      </c>
      <c r="U294" s="87">
        <f t="shared" si="67"/>
        <v>2272197.3388</v>
      </c>
      <c r="V294" s="87">
        <v>97905991.568900004</v>
      </c>
      <c r="W294" s="88">
        <f t="shared" si="80"/>
        <v>251658011.49480003</v>
      </c>
    </row>
    <row r="295" spans="1:23" ht="24.9" customHeight="1" x14ac:dyDescent="0.25">
      <c r="A295" s="83"/>
      <c r="B295" s="141" t="s">
        <v>927</v>
      </c>
      <c r="C295" s="142"/>
      <c r="D295" s="90"/>
      <c r="E295" s="90">
        <f>SUM(E278:E294)</f>
        <v>2121023476.8450999</v>
      </c>
      <c r="F295" s="90">
        <f t="shared" ref="F295:H295" si="81">SUM(F278:F294)</f>
        <v>0</v>
      </c>
      <c r="G295" s="90">
        <f t="shared" si="81"/>
        <v>63630704.30529999</v>
      </c>
      <c r="H295" s="90">
        <f t="shared" si="81"/>
        <v>0</v>
      </c>
      <c r="I295" s="90">
        <f t="shared" si="76"/>
        <v>63630704.30529999</v>
      </c>
      <c r="J295" s="90">
        <f>SUM(J278:J294)</f>
        <v>1386035674.4996004</v>
      </c>
      <c r="K295" s="113">
        <f t="shared" si="75"/>
        <v>3570689855.6500001</v>
      </c>
      <c r="L295" s="82"/>
      <c r="M295" s="146"/>
      <c r="N295" s="89">
        <v>7</v>
      </c>
      <c r="O295" s="146"/>
      <c r="P295" s="87" t="s">
        <v>689</v>
      </c>
      <c r="Q295" s="87">
        <v>132975577.66420001</v>
      </c>
      <c r="R295" s="87">
        <v>0</v>
      </c>
      <c r="S295" s="87">
        <v>3989267.3298999998</v>
      </c>
      <c r="T295" s="87">
        <f t="shared" si="79"/>
        <v>1994633.6649499999</v>
      </c>
      <c r="U295" s="87">
        <f t="shared" si="67"/>
        <v>1994633.6649499999</v>
      </c>
      <c r="V295" s="87">
        <v>76314255.000200003</v>
      </c>
      <c r="W295" s="88">
        <f t="shared" si="80"/>
        <v>211284466.32935002</v>
      </c>
    </row>
    <row r="296" spans="1:23" ht="24.9" customHeight="1" x14ac:dyDescent="0.25">
      <c r="A296" s="143">
        <v>15</v>
      </c>
      <c r="B296" s="145" t="s">
        <v>928</v>
      </c>
      <c r="C296" s="83">
        <v>1</v>
      </c>
      <c r="D296" s="87" t="s">
        <v>340</v>
      </c>
      <c r="E296" s="87">
        <v>174258569.5862</v>
      </c>
      <c r="F296" s="100">
        <f>-4907596.13</f>
        <v>-4907596.13</v>
      </c>
      <c r="G296" s="87">
        <v>5227757.0876000002</v>
      </c>
      <c r="H296" s="87">
        <v>0</v>
      </c>
      <c r="I296" s="87">
        <f t="shared" si="76"/>
        <v>5227757.0876000002</v>
      </c>
      <c r="J296" s="99">
        <v>99688820.573899999</v>
      </c>
      <c r="K296" s="88">
        <f t="shared" si="75"/>
        <v>274267551.11769998</v>
      </c>
      <c r="L296" s="82"/>
      <c r="M296" s="146"/>
      <c r="N296" s="89">
        <v>8</v>
      </c>
      <c r="O296" s="146"/>
      <c r="P296" s="87" t="s">
        <v>690</v>
      </c>
      <c r="Q296" s="87">
        <v>117438885.75269999</v>
      </c>
      <c r="R296" s="87">
        <v>0</v>
      </c>
      <c r="S296" s="87">
        <v>3523166.5726000001</v>
      </c>
      <c r="T296" s="87">
        <f t="shared" si="79"/>
        <v>1761583.2863</v>
      </c>
      <c r="U296" s="87">
        <f t="shared" si="67"/>
        <v>1761583.2863</v>
      </c>
      <c r="V296" s="87">
        <v>69495021.009100005</v>
      </c>
      <c r="W296" s="88">
        <f t="shared" si="80"/>
        <v>188695490.04809999</v>
      </c>
    </row>
    <row r="297" spans="1:23" ht="24.9" customHeight="1" x14ac:dyDescent="0.25">
      <c r="A297" s="143"/>
      <c r="B297" s="146"/>
      <c r="C297" s="83">
        <v>2</v>
      </c>
      <c r="D297" s="87" t="s">
        <v>341</v>
      </c>
      <c r="E297" s="87">
        <v>126552235.7043</v>
      </c>
      <c r="F297" s="100">
        <f t="shared" ref="F297:F306" si="82">-4907596.13</f>
        <v>-4907596.13</v>
      </c>
      <c r="G297" s="87">
        <v>3796567.0710999998</v>
      </c>
      <c r="H297" s="87">
        <v>0</v>
      </c>
      <c r="I297" s="87">
        <f t="shared" si="76"/>
        <v>3796567.0710999998</v>
      </c>
      <c r="J297" s="99">
        <v>80475858.033600003</v>
      </c>
      <c r="K297" s="88">
        <f t="shared" si="75"/>
        <v>205917064.67900002</v>
      </c>
      <c r="L297" s="82"/>
      <c r="M297" s="146"/>
      <c r="N297" s="89">
        <v>9</v>
      </c>
      <c r="O297" s="146"/>
      <c r="P297" s="87" t="s">
        <v>691</v>
      </c>
      <c r="Q297" s="87">
        <v>120454214.09549999</v>
      </c>
      <c r="R297" s="87">
        <v>0</v>
      </c>
      <c r="S297" s="87">
        <v>3613626.4229000001</v>
      </c>
      <c r="T297" s="87">
        <f t="shared" si="79"/>
        <v>1806813.2114500001</v>
      </c>
      <c r="U297" s="87">
        <f t="shared" si="67"/>
        <v>1806813.2114500001</v>
      </c>
      <c r="V297" s="87">
        <v>72441885.650800005</v>
      </c>
      <c r="W297" s="88">
        <f t="shared" si="80"/>
        <v>194702912.95774999</v>
      </c>
    </row>
    <row r="298" spans="1:23" ht="24.9" customHeight="1" x14ac:dyDescent="0.25">
      <c r="A298" s="143"/>
      <c r="B298" s="146"/>
      <c r="C298" s="83">
        <v>3</v>
      </c>
      <c r="D298" s="87" t="s">
        <v>821</v>
      </c>
      <c r="E298" s="87">
        <v>127372044.7823</v>
      </c>
      <c r="F298" s="100">
        <f t="shared" si="82"/>
        <v>-4907596.13</v>
      </c>
      <c r="G298" s="87">
        <v>3821161.3435</v>
      </c>
      <c r="H298" s="87">
        <v>0</v>
      </c>
      <c r="I298" s="87">
        <f t="shared" si="76"/>
        <v>3821161.3435</v>
      </c>
      <c r="J298" s="99">
        <v>78880451.061499998</v>
      </c>
      <c r="K298" s="88">
        <f t="shared" si="75"/>
        <v>205166061.0573</v>
      </c>
      <c r="L298" s="82"/>
      <c r="M298" s="146"/>
      <c r="N298" s="89">
        <v>10</v>
      </c>
      <c r="O298" s="146"/>
      <c r="P298" s="87" t="s">
        <v>692</v>
      </c>
      <c r="Q298" s="87">
        <v>114268278.6646</v>
      </c>
      <c r="R298" s="87">
        <v>0</v>
      </c>
      <c r="S298" s="87">
        <v>3428048.3599</v>
      </c>
      <c r="T298" s="87">
        <f t="shared" si="79"/>
        <v>1714024.17995</v>
      </c>
      <c r="U298" s="87">
        <f t="shared" ref="U298:U361" si="83">S298-T298</f>
        <v>1714024.17995</v>
      </c>
      <c r="V298" s="87">
        <v>67176812.646699995</v>
      </c>
      <c r="W298" s="88">
        <f t="shared" si="80"/>
        <v>183159115.49124998</v>
      </c>
    </row>
    <row r="299" spans="1:23" ht="24.9" customHeight="1" x14ac:dyDescent="0.25">
      <c r="A299" s="143"/>
      <c r="B299" s="146"/>
      <c r="C299" s="83">
        <v>4</v>
      </c>
      <c r="D299" s="87" t="s">
        <v>342</v>
      </c>
      <c r="E299" s="87">
        <v>138789030.17269999</v>
      </c>
      <c r="F299" s="100">
        <f t="shared" si="82"/>
        <v>-4907596.13</v>
      </c>
      <c r="G299" s="87">
        <v>4163670.9051999999</v>
      </c>
      <c r="H299" s="87">
        <v>0</v>
      </c>
      <c r="I299" s="87">
        <f t="shared" si="76"/>
        <v>4163670.9051999999</v>
      </c>
      <c r="J299" s="99">
        <v>79654158.2773</v>
      </c>
      <c r="K299" s="88">
        <f t="shared" si="75"/>
        <v>217699263.2252</v>
      </c>
      <c r="L299" s="82"/>
      <c r="M299" s="146"/>
      <c r="N299" s="89">
        <v>11</v>
      </c>
      <c r="O299" s="146"/>
      <c r="P299" s="87" t="s">
        <v>693</v>
      </c>
      <c r="Q299" s="87">
        <v>157876446.6979</v>
      </c>
      <c r="R299" s="87">
        <v>0</v>
      </c>
      <c r="S299" s="87">
        <v>4736293.4008999998</v>
      </c>
      <c r="T299" s="87">
        <f t="shared" si="79"/>
        <v>2368146.7004499999</v>
      </c>
      <c r="U299" s="87">
        <f t="shared" si="83"/>
        <v>2368146.7004499999</v>
      </c>
      <c r="V299" s="87">
        <v>96098988.092999995</v>
      </c>
      <c r="W299" s="88">
        <f t="shared" si="80"/>
        <v>256343581.49135</v>
      </c>
    </row>
    <row r="300" spans="1:23" ht="24.9" customHeight="1" x14ac:dyDescent="0.25">
      <c r="A300" s="143"/>
      <c r="B300" s="146"/>
      <c r="C300" s="83">
        <v>5</v>
      </c>
      <c r="D300" s="87" t="s">
        <v>343</v>
      </c>
      <c r="E300" s="87">
        <v>134991326.2184</v>
      </c>
      <c r="F300" s="100">
        <f t="shared" si="82"/>
        <v>-4907596.13</v>
      </c>
      <c r="G300" s="87">
        <v>4049739.7866000002</v>
      </c>
      <c r="H300" s="87">
        <v>0</v>
      </c>
      <c r="I300" s="87">
        <f t="shared" si="76"/>
        <v>4049739.7866000002</v>
      </c>
      <c r="J300" s="99">
        <v>84084958.399700001</v>
      </c>
      <c r="K300" s="88">
        <f t="shared" si="75"/>
        <v>218218428.27469999</v>
      </c>
      <c r="L300" s="82"/>
      <c r="M300" s="146"/>
      <c r="N300" s="89">
        <v>12</v>
      </c>
      <c r="O300" s="146"/>
      <c r="P300" s="87" t="s">
        <v>694</v>
      </c>
      <c r="Q300" s="87">
        <v>106290686.439</v>
      </c>
      <c r="R300" s="87">
        <v>0</v>
      </c>
      <c r="S300" s="87">
        <v>3188720.5932</v>
      </c>
      <c r="T300" s="87">
        <f t="shared" si="79"/>
        <v>1594360.2966</v>
      </c>
      <c r="U300" s="87">
        <f t="shared" si="83"/>
        <v>1594360.2966</v>
      </c>
      <c r="V300" s="87">
        <v>65813088.513099998</v>
      </c>
      <c r="W300" s="88">
        <f t="shared" si="80"/>
        <v>173698135.24869999</v>
      </c>
    </row>
    <row r="301" spans="1:23" ht="24.9" customHeight="1" x14ac:dyDescent="0.25">
      <c r="A301" s="143"/>
      <c r="B301" s="146"/>
      <c r="C301" s="83">
        <v>6</v>
      </c>
      <c r="D301" s="87" t="s">
        <v>45</v>
      </c>
      <c r="E301" s="87">
        <v>146988406.43450001</v>
      </c>
      <c r="F301" s="100">
        <f t="shared" si="82"/>
        <v>-4907596.13</v>
      </c>
      <c r="G301" s="87">
        <v>4409652.193</v>
      </c>
      <c r="H301" s="87">
        <v>0</v>
      </c>
      <c r="I301" s="87">
        <f t="shared" si="76"/>
        <v>4409652.193</v>
      </c>
      <c r="J301" s="99">
        <v>88978204.214200005</v>
      </c>
      <c r="K301" s="88">
        <f t="shared" si="75"/>
        <v>235468666.71170002</v>
      </c>
      <c r="L301" s="82"/>
      <c r="M301" s="146"/>
      <c r="N301" s="89">
        <v>13</v>
      </c>
      <c r="O301" s="146"/>
      <c r="P301" s="87" t="s">
        <v>695</v>
      </c>
      <c r="Q301" s="87">
        <v>141900123.1645</v>
      </c>
      <c r="R301" s="87">
        <v>0</v>
      </c>
      <c r="S301" s="87">
        <v>4257003.6948999995</v>
      </c>
      <c r="T301" s="87">
        <f t="shared" si="79"/>
        <v>2128501.8474499998</v>
      </c>
      <c r="U301" s="87">
        <f t="shared" si="83"/>
        <v>2128501.8474499998</v>
      </c>
      <c r="V301" s="87">
        <v>80268196.335099995</v>
      </c>
      <c r="W301" s="88">
        <f t="shared" si="80"/>
        <v>224296821.34704998</v>
      </c>
    </row>
    <row r="302" spans="1:23" ht="24.9" customHeight="1" x14ac:dyDescent="0.25">
      <c r="A302" s="143"/>
      <c r="B302" s="146"/>
      <c r="C302" s="83">
        <v>7</v>
      </c>
      <c r="D302" s="87" t="s">
        <v>344</v>
      </c>
      <c r="E302" s="87">
        <v>115252493.4375</v>
      </c>
      <c r="F302" s="100">
        <f t="shared" si="82"/>
        <v>-4907596.13</v>
      </c>
      <c r="G302" s="87">
        <v>3457574.8031000001</v>
      </c>
      <c r="H302" s="87">
        <v>0</v>
      </c>
      <c r="I302" s="87">
        <f t="shared" si="76"/>
        <v>3457574.8031000001</v>
      </c>
      <c r="J302" s="99">
        <v>70855270.329799995</v>
      </c>
      <c r="K302" s="88">
        <f t="shared" si="75"/>
        <v>184657742.4404</v>
      </c>
      <c r="L302" s="82"/>
      <c r="M302" s="146"/>
      <c r="N302" s="89">
        <v>14</v>
      </c>
      <c r="O302" s="146"/>
      <c r="P302" s="87" t="s">
        <v>696</v>
      </c>
      <c r="Q302" s="87">
        <v>141694888.66050002</v>
      </c>
      <c r="R302" s="87">
        <v>0</v>
      </c>
      <c r="S302" s="87">
        <v>4250846.6597999996</v>
      </c>
      <c r="T302" s="87">
        <f t="shared" si="79"/>
        <v>2125423.3298999998</v>
      </c>
      <c r="U302" s="87">
        <f t="shared" si="83"/>
        <v>2125423.3298999998</v>
      </c>
      <c r="V302" s="87">
        <v>81072263.0493</v>
      </c>
      <c r="W302" s="88">
        <f t="shared" si="80"/>
        <v>224892575.03970003</v>
      </c>
    </row>
    <row r="303" spans="1:23" ht="24.9" customHeight="1" x14ac:dyDescent="0.25">
      <c r="A303" s="143"/>
      <c r="B303" s="146"/>
      <c r="C303" s="83">
        <v>8</v>
      </c>
      <c r="D303" s="87" t="s">
        <v>345</v>
      </c>
      <c r="E303" s="87">
        <v>123629528.8908</v>
      </c>
      <c r="F303" s="100">
        <f t="shared" si="82"/>
        <v>-4907596.13</v>
      </c>
      <c r="G303" s="87">
        <v>3708885.8667000001</v>
      </c>
      <c r="H303" s="87">
        <v>0</v>
      </c>
      <c r="I303" s="87">
        <f t="shared" si="76"/>
        <v>3708885.8667000001</v>
      </c>
      <c r="J303" s="99">
        <v>77830748.405900002</v>
      </c>
      <c r="K303" s="88">
        <f t="shared" si="75"/>
        <v>200261567.0334</v>
      </c>
      <c r="L303" s="82"/>
      <c r="M303" s="146"/>
      <c r="N303" s="89">
        <v>15</v>
      </c>
      <c r="O303" s="146"/>
      <c r="P303" s="87" t="s">
        <v>697</v>
      </c>
      <c r="Q303" s="87">
        <v>111978107.9518</v>
      </c>
      <c r="R303" s="87">
        <v>0</v>
      </c>
      <c r="S303" s="87">
        <v>3359343.2385999998</v>
      </c>
      <c r="T303" s="87">
        <f t="shared" si="79"/>
        <v>1679671.6192999999</v>
      </c>
      <c r="U303" s="87">
        <f t="shared" si="83"/>
        <v>1679671.6192999999</v>
      </c>
      <c r="V303" s="87">
        <v>71048722.003600001</v>
      </c>
      <c r="W303" s="88">
        <f t="shared" si="80"/>
        <v>184706501.5747</v>
      </c>
    </row>
    <row r="304" spans="1:23" ht="24.9" customHeight="1" x14ac:dyDescent="0.25">
      <c r="A304" s="143"/>
      <c r="B304" s="146"/>
      <c r="C304" s="83">
        <v>9</v>
      </c>
      <c r="D304" s="87" t="s">
        <v>346</v>
      </c>
      <c r="E304" s="87">
        <v>112710881.5837</v>
      </c>
      <c r="F304" s="100">
        <f t="shared" si="82"/>
        <v>-4907596.13</v>
      </c>
      <c r="G304" s="87">
        <v>3381326.4474999998</v>
      </c>
      <c r="H304" s="87">
        <v>0</v>
      </c>
      <c r="I304" s="87">
        <f t="shared" si="76"/>
        <v>3381326.4474999998</v>
      </c>
      <c r="J304" s="99">
        <v>69073566.436000004</v>
      </c>
      <c r="K304" s="88">
        <f t="shared" si="75"/>
        <v>180258178.33720002</v>
      </c>
      <c r="L304" s="82"/>
      <c r="M304" s="146"/>
      <c r="N304" s="89">
        <v>16</v>
      </c>
      <c r="O304" s="146"/>
      <c r="P304" s="87" t="s">
        <v>698</v>
      </c>
      <c r="Q304" s="87">
        <v>142680447.83680001</v>
      </c>
      <c r="R304" s="87">
        <v>0</v>
      </c>
      <c r="S304" s="87">
        <v>4280413.4351000004</v>
      </c>
      <c r="T304" s="87">
        <f t="shared" si="79"/>
        <v>2140206.7175500002</v>
      </c>
      <c r="U304" s="87">
        <f t="shared" si="83"/>
        <v>2140206.7175500002</v>
      </c>
      <c r="V304" s="87">
        <v>82772394.957699999</v>
      </c>
      <c r="W304" s="88">
        <f t="shared" si="80"/>
        <v>227593049.51205003</v>
      </c>
    </row>
    <row r="305" spans="1:23" ht="24.9" customHeight="1" x14ac:dyDescent="0.25">
      <c r="A305" s="143"/>
      <c r="B305" s="146"/>
      <c r="C305" s="83">
        <v>10</v>
      </c>
      <c r="D305" s="87" t="s">
        <v>347</v>
      </c>
      <c r="E305" s="87">
        <v>106892002.692</v>
      </c>
      <c r="F305" s="100">
        <f t="shared" si="82"/>
        <v>-4907596.13</v>
      </c>
      <c r="G305" s="87">
        <v>3206760.0808000001</v>
      </c>
      <c r="H305" s="87">
        <v>0</v>
      </c>
      <c r="I305" s="87">
        <f t="shared" si="76"/>
        <v>3206760.0808000001</v>
      </c>
      <c r="J305" s="99">
        <v>71118232.651500002</v>
      </c>
      <c r="K305" s="88">
        <f t="shared" si="75"/>
        <v>176309399.29430002</v>
      </c>
      <c r="L305" s="82"/>
      <c r="M305" s="147"/>
      <c r="N305" s="89">
        <v>17</v>
      </c>
      <c r="O305" s="147"/>
      <c r="P305" s="87" t="s">
        <v>699</v>
      </c>
      <c r="Q305" s="87">
        <v>151598610.9781</v>
      </c>
      <c r="R305" s="87">
        <v>0</v>
      </c>
      <c r="S305" s="87">
        <v>4547958.3293000003</v>
      </c>
      <c r="T305" s="87">
        <f t="shared" si="79"/>
        <v>2273979.1646500002</v>
      </c>
      <c r="U305" s="87">
        <f t="shared" si="83"/>
        <v>2273979.1646500002</v>
      </c>
      <c r="V305" s="87">
        <v>75672718.933699995</v>
      </c>
      <c r="W305" s="88">
        <f t="shared" si="80"/>
        <v>229545309.07644999</v>
      </c>
    </row>
    <row r="306" spans="1:23" ht="24.9" customHeight="1" x14ac:dyDescent="0.25">
      <c r="A306" s="143"/>
      <c r="B306" s="147"/>
      <c r="C306" s="83">
        <v>11</v>
      </c>
      <c r="D306" s="87" t="s">
        <v>348</v>
      </c>
      <c r="E306" s="87">
        <v>145890248.211</v>
      </c>
      <c r="F306" s="100">
        <f t="shared" si="82"/>
        <v>-4907596.13</v>
      </c>
      <c r="G306" s="87">
        <v>4376707.4463</v>
      </c>
      <c r="H306" s="87">
        <v>0</v>
      </c>
      <c r="I306" s="87">
        <f t="shared" si="76"/>
        <v>4376707.4463</v>
      </c>
      <c r="J306" s="99">
        <v>87022929.855000004</v>
      </c>
      <c r="K306" s="88">
        <f t="shared" si="75"/>
        <v>232382289.38230002</v>
      </c>
      <c r="L306" s="82"/>
      <c r="M306" s="83"/>
      <c r="N306" s="142" t="s">
        <v>929</v>
      </c>
      <c r="O306" s="144"/>
      <c r="P306" s="90"/>
      <c r="Q306" s="90">
        <f t="shared" ref="Q306:R306" si="84">SUM(Q289:Q305)</f>
        <v>2264346769.6609001</v>
      </c>
      <c r="R306" s="90">
        <f t="shared" si="84"/>
        <v>0</v>
      </c>
      <c r="S306" s="90">
        <f>SUM(S289:S305)</f>
        <v>67930403.089699998</v>
      </c>
      <c r="T306" s="90">
        <f t="shared" ref="T306:W306" si="85">SUM(T289:T305)</f>
        <v>33965201.544849999</v>
      </c>
      <c r="U306" s="90">
        <f t="shared" si="83"/>
        <v>33965201.544849999</v>
      </c>
      <c r="V306" s="90">
        <f t="shared" si="85"/>
        <v>1352303146.8743999</v>
      </c>
      <c r="W306" s="90">
        <f t="shared" si="85"/>
        <v>3650615118.0801506</v>
      </c>
    </row>
    <row r="307" spans="1:23" ht="24.9" customHeight="1" x14ac:dyDescent="0.25">
      <c r="A307" s="83"/>
      <c r="B307" s="141" t="s">
        <v>930</v>
      </c>
      <c r="C307" s="142"/>
      <c r="D307" s="90"/>
      <c r="E307" s="90">
        <f>SUM(E296:E306)</f>
        <v>1453326767.7133996</v>
      </c>
      <c r="F307" s="90">
        <f t="shared" ref="F307:H307" si="86">SUM(F296:F306)</f>
        <v>-53983557.430000007</v>
      </c>
      <c r="G307" s="90">
        <f t="shared" si="86"/>
        <v>43599803.031400003</v>
      </c>
      <c r="H307" s="90">
        <f t="shared" si="86"/>
        <v>0</v>
      </c>
      <c r="I307" s="90">
        <f t="shared" si="76"/>
        <v>43599803.031400003</v>
      </c>
      <c r="J307" s="90">
        <f>SUM(J296:J306)</f>
        <v>887663198.23839998</v>
      </c>
      <c r="K307" s="113">
        <f t="shared" si="75"/>
        <v>2330606211.5531998</v>
      </c>
      <c r="L307" s="82"/>
      <c r="M307" s="145">
        <v>32</v>
      </c>
      <c r="N307" s="89">
        <v>1</v>
      </c>
      <c r="O307" s="145" t="s">
        <v>62</v>
      </c>
      <c r="P307" s="87" t="s">
        <v>700</v>
      </c>
      <c r="Q307" s="87">
        <v>100867132.2729</v>
      </c>
      <c r="R307" s="87">
        <v>0</v>
      </c>
      <c r="S307" s="87">
        <v>3026013.9682</v>
      </c>
      <c r="T307" s="87">
        <f t="shared" si="79"/>
        <v>1513006.9841</v>
      </c>
      <c r="U307" s="87">
        <f t="shared" si="83"/>
        <v>1513006.9841</v>
      </c>
      <c r="V307" s="87">
        <v>160406024.31659999</v>
      </c>
      <c r="W307" s="88">
        <f>Q307+R307+U307+V307</f>
        <v>262786163.57359999</v>
      </c>
    </row>
    <row r="308" spans="1:23" ht="24.9" customHeight="1" x14ac:dyDescent="0.25">
      <c r="A308" s="143">
        <v>16</v>
      </c>
      <c r="B308" s="145" t="s">
        <v>931</v>
      </c>
      <c r="C308" s="83">
        <v>1</v>
      </c>
      <c r="D308" s="87" t="s">
        <v>349</v>
      </c>
      <c r="E308" s="87">
        <v>114041849.01900001</v>
      </c>
      <c r="F308" s="87">
        <v>0</v>
      </c>
      <c r="G308" s="87">
        <v>3421255.4706000001</v>
      </c>
      <c r="H308" s="87">
        <f>G308/2</f>
        <v>1710627.7353000001</v>
      </c>
      <c r="I308" s="87">
        <f t="shared" si="76"/>
        <v>1710627.7353000001</v>
      </c>
      <c r="J308" s="99">
        <v>76861254.083100006</v>
      </c>
      <c r="K308" s="88">
        <f t="shared" si="75"/>
        <v>192613730.83740002</v>
      </c>
      <c r="L308" s="82"/>
      <c r="M308" s="146"/>
      <c r="N308" s="89">
        <v>2</v>
      </c>
      <c r="O308" s="146"/>
      <c r="P308" s="87" t="s">
        <v>701</v>
      </c>
      <c r="Q308" s="87">
        <v>126025648.17820001</v>
      </c>
      <c r="R308" s="87">
        <v>0</v>
      </c>
      <c r="S308" s="87">
        <v>3780769.4452999998</v>
      </c>
      <c r="T308" s="87">
        <f t="shared" si="79"/>
        <v>1890384.7226499999</v>
      </c>
      <c r="U308" s="87">
        <f t="shared" si="83"/>
        <v>1890384.7226499999</v>
      </c>
      <c r="V308" s="87">
        <v>173083108.1839</v>
      </c>
      <c r="W308" s="88">
        <f t="shared" ref="W308:W329" si="87">Q308+R308+U308+V308</f>
        <v>300999141.08475</v>
      </c>
    </row>
    <row r="309" spans="1:23" ht="24.9" customHeight="1" x14ac:dyDescent="0.25">
      <c r="A309" s="143"/>
      <c r="B309" s="146"/>
      <c r="C309" s="83">
        <v>2</v>
      </c>
      <c r="D309" s="87" t="s">
        <v>350</v>
      </c>
      <c r="E309" s="87">
        <v>107319128.36500001</v>
      </c>
      <c r="F309" s="87">
        <v>0</v>
      </c>
      <c r="G309" s="87">
        <v>3219573.8509</v>
      </c>
      <c r="H309" s="87">
        <f t="shared" ref="H309:H335" si="88">G309/2</f>
        <v>1609786.92545</v>
      </c>
      <c r="I309" s="87">
        <f t="shared" si="76"/>
        <v>1609786.92545</v>
      </c>
      <c r="J309" s="99">
        <v>73066316.787599996</v>
      </c>
      <c r="K309" s="88">
        <f t="shared" si="75"/>
        <v>181995232.07805002</v>
      </c>
      <c r="L309" s="82"/>
      <c r="M309" s="146"/>
      <c r="N309" s="89">
        <v>3</v>
      </c>
      <c r="O309" s="146"/>
      <c r="P309" s="87" t="s">
        <v>702</v>
      </c>
      <c r="Q309" s="87">
        <v>116096056.8083</v>
      </c>
      <c r="R309" s="87">
        <v>0</v>
      </c>
      <c r="S309" s="87">
        <v>3482881.7042</v>
      </c>
      <c r="T309" s="87">
        <f t="shared" si="79"/>
        <v>1741440.8521</v>
      </c>
      <c r="U309" s="87">
        <f t="shared" si="83"/>
        <v>1741440.8521</v>
      </c>
      <c r="V309" s="87">
        <v>158759098.19569999</v>
      </c>
      <c r="W309" s="88">
        <f t="shared" si="87"/>
        <v>276596595.85609996</v>
      </c>
    </row>
    <row r="310" spans="1:23" ht="24.9" customHeight="1" x14ac:dyDescent="0.25">
      <c r="A310" s="143"/>
      <c r="B310" s="146"/>
      <c r="C310" s="83">
        <v>3</v>
      </c>
      <c r="D310" s="87" t="s">
        <v>351</v>
      </c>
      <c r="E310" s="87">
        <v>98592964.725600004</v>
      </c>
      <c r="F310" s="87">
        <v>0</v>
      </c>
      <c r="G310" s="87">
        <v>2957788.9418000001</v>
      </c>
      <c r="H310" s="87">
        <f t="shared" si="88"/>
        <v>1478894.4709000001</v>
      </c>
      <c r="I310" s="87">
        <f t="shared" si="76"/>
        <v>1478894.4709000001</v>
      </c>
      <c r="J310" s="99">
        <v>66937531.388099998</v>
      </c>
      <c r="K310" s="88">
        <f t="shared" si="75"/>
        <v>167009390.5846</v>
      </c>
      <c r="L310" s="82"/>
      <c r="M310" s="146"/>
      <c r="N310" s="89">
        <v>4</v>
      </c>
      <c r="O310" s="146"/>
      <c r="P310" s="87" t="s">
        <v>703</v>
      </c>
      <c r="Q310" s="87">
        <v>123930214.5273</v>
      </c>
      <c r="R310" s="87">
        <v>0</v>
      </c>
      <c r="S310" s="87">
        <v>3717906.4358000001</v>
      </c>
      <c r="T310" s="87">
        <f t="shared" si="79"/>
        <v>1858953.2179</v>
      </c>
      <c r="U310" s="87">
        <f t="shared" si="83"/>
        <v>1858953.2179</v>
      </c>
      <c r="V310" s="87">
        <v>167192752.17809999</v>
      </c>
      <c r="W310" s="88">
        <f t="shared" si="87"/>
        <v>292981919.92329997</v>
      </c>
    </row>
    <row r="311" spans="1:23" ht="24.9" customHeight="1" x14ac:dyDescent="0.25">
      <c r="A311" s="143"/>
      <c r="B311" s="146"/>
      <c r="C311" s="83">
        <v>4</v>
      </c>
      <c r="D311" s="87" t="s">
        <v>352</v>
      </c>
      <c r="E311" s="87">
        <v>104861223.57710001</v>
      </c>
      <c r="F311" s="87">
        <v>0</v>
      </c>
      <c r="G311" s="87">
        <v>3145836.7072999999</v>
      </c>
      <c r="H311" s="87">
        <f t="shared" si="88"/>
        <v>1572918.3536499999</v>
      </c>
      <c r="I311" s="87">
        <f t="shared" si="76"/>
        <v>1572918.3536499999</v>
      </c>
      <c r="J311" s="99">
        <v>72252283.5713</v>
      </c>
      <c r="K311" s="88">
        <f t="shared" si="75"/>
        <v>178686425.50205001</v>
      </c>
      <c r="L311" s="82"/>
      <c r="M311" s="146"/>
      <c r="N311" s="89">
        <v>5</v>
      </c>
      <c r="O311" s="146"/>
      <c r="P311" s="87" t="s">
        <v>704</v>
      </c>
      <c r="Q311" s="87">
        <v>115038244.15110001</v>
      </c>
      <c r="R311" s="87">
        <v>0</v>
      </c>
      <c r="S311" s="87">
        <v>3451147.3245000001</v>
      </c>
      <c r="T311" s="87">
        <f t="shared" si="79"/>
        <v>1725573.6622500001</v>
      </c>
      <c r="U311" s="87">
        <f t="shared" si="83"/>
        <v>1725573.6622500001</v>
      </c>
      <c r="V311" s="87">
        <v>168586682.47920001</v>
      </c>
      <c r="W311" s="88">
        <f t="shared" si="87"/>
        <v>285350500.29255003</v>
      </c>
    </row>
    <row r="312" spans="1:23" ht="24.9" customHeight="1" x14ac:dyDescent="0.25">
      <c r="A312" s="143"/>
      <c r="B312" s="146"/>
      <c r="C312" s="83">
        <v>5</v>
      </c>
      <c r="D312" s="87" t="s">
        <v>353</v>
      </c>
      <c r="E312" s="87">
        <v>112443351.6388</v>
      </c>
      <c r="F312" s="87">
        <v>0</v>
      </c>
      <c r="G312" s="87">
        <v>3373300.5491999998</v>
      </c>
      <c r="H312" s="87">
        <f t="shared" si="88"/>
        <v>1686650.2745999999</v>
      </c>
      <c r="I312" s="87">
        <f t="shared" si="76"/>
        <v>1686650.2745999999</v>
      </c>
      <c r="J312" s="99">
        <v>71150295.113100007</v>
      </c>
      <c r="K312" s="88">
        <f t="shared" si="75"/>
        <v>185280297.02649999</v>
      </c>
      <c r="L312" s="82"/>
      <c r="M312" s="146"/>
      <c r="N312" s="89">
        <v>6</v>
      </c>
      <c r="O312" s="146"/>
      <c r="P312" s="87" t="s">
        <v>705</v>
      </c>
      <c r="Q312" s="87">
        <v>115019021.45299999</v>
      </c>
      <c r="R312" s="87">
        <v>0</v>
      </c>
      <c r="S312" s="87">
        <v>3450570.6436000001</v>
      </c>
      <c r="T312" s="87">
        <f t="shared" si="79"/>
        <v>1725285.3218</v>
      </c>
      <c r="U312" s="87">
        <f t="shared" si="83"/>
        <v>1725285.3218</v>
      </c>
      <c r="V312" s="87">
        <v>167859587.8265</v>
      </c>
      <c r="W312" s="88">
        <f t="shared" si="87"/>
        <v>284603894.6013</v>
      </c>
    </row>
    <row r="313" spans="1:23" ht="24.9" customHeight="1" x14ac:dyDescent="0.25">
      <c r="A313" s="143"/>
      <c r="B313" s="146"/>
      <c r="C313" s="83">
        <v>6</v>
      </c>
      <c r="D313" s="87" t="s">
        <v>354</v>
      </c>
      <c r="E313" s="87">
        <v>112819865.19140001</v>
      </c>
      <c r="F313" s="87">
        <v>0</v>
      </c>
      <c r="G313" s="87">
        <v>3384595.9556999998</v>
      </c>
      <c r="H313" s="87">
        <f t="shared" si="88"/>
        <v>1692297.9778499999</v>
      </c>
      <c r="I313" s="87">
        <f t="shared" si="76"/>
        <v>1692297.9778499999</v>
      </c>
      <c r="J313" s="99">
        <v>71376151.381200001</v>
      </c>
      <c r="K313" s="88">
        <f t="shared" si="75"/>
        <v>185888314.55045003</v>
      </c>
      <c r="L313" s="82"/>
      <c r="M313" s="146"/>
      <c r="N313" s="89">
        <v>7</v>
      </c>
      <c r="O313" s="146"/>
      <c r="P313" s="87" t="s">
        <v>706</v>
      </c>
      <c r="Q313" s="87">
        <v>124654300.50479999</v>
      </c>
      <c r="R313" s="87">
        <v>0</v>
      </c>
      <c r="S313" s="87">
        <v>3739629.0151</v>
      </c>
      <c r="T313" s="87">
        <f t="shared" si="79"/>
        <v>1869814.50755</v>
      </c>
      <c r="U313" s="87">
        <f t="shared" si="83"/>
        <v>1869814.50755</v>
      </c>
      <c r="V313" s="87">
        <v>173136467.30219999</v>
      </c>
      <c r="W313" s="88">
        <f t="shared" si="87"/>
        <v>299660582.31454998</v>
      </c>
    </row>
    <row r="314" spans="1:23" ht="24.9" customHeight="1" x14ac:dyDescent="0.25">
      <c r="A314" s="143"/>
      <c r="B314" s="146"/>
      <c r="C314" s="83">
        <v>7</v>
      </c>
      <c r="D314" s="87" t="s">
        <v>355</v>
      </c>
      <c r="E314" s="87">
        <v>100979729.70299999</v>
      </c>
      <c r="F314" s="87">
        <v>0</v>
      </c>
      <c r="G314" s="87">
        <v>3029391.8911000001</v>
      </c>
      <c r="H314" s="87">
        <f t="shared" si="88"/>
        <v>1514695.9455500001</v>
      </c>
      <c r="I314" s="87">
        <f t="shared" si="76"/>
        <v>1514695.9455500001</v>
      </c>
      <c r="J314" s="99">
        <v>65375550.530299999</v>
      </c>
      <c r="K314" s="88">
        <f t="shared" si="75"/>
        <v>167869976.17885</v>
      </c>
      <c r="L314" s="82"/>
      <c r="M314" s="146"/>
      <c r="N314" s="89">
        <v>8</v>
      </c>
      <c r="O314" s="146"/>
      <c r="P314" s="87" t="s">
        <v>707</v>
      </c>
      <c r="Q314" s="87">
        <v>120766437.4148</v>
      </c>
      <c r="R314" s="87">
        <v>0</v>
      </c>
      <c r="S314" s="87">
        <v>3622993.1224000002</v>
      </c>
      <c r="T314" s="87">
        <f t="shared" si="79"/>
        <v>1811496.5612000001</v>
      </c>
      <c r="U314" s="87">
        <f t="shared" si="83"/>
        <v>1811496.5612000001</v>
      </c>
      <c r="V314" s="87">
        <v>164106969.83180001</v>
      </c>
      <c r="W314" s="88">
        <f t="shared" si="87"/>
        <v>286684903.80779999</v>
      </c>
    </row>
    <row r="315" spans="1:23" ht="24.9" customHeight="1" x14ac:dyDescent="0.25">
      <c r="A315" s="143"/>
      <c r="B315" s="146"/>
      <c r="C315" s="83">
        <v>8</v>
      </c>
      <c r="D315" s="87" t="s">
        <v>356</v>
      </c>
      <c r="E315" s="87">
        <v>106958447.62</v>
      </c>
      <c r="F315" s="87">
        <v>0</v>
      </c>
      <c r="G315" s="87">
        <v>3208753.4286000002</v>
      </c>
      <c r="H315" s="87">
        <f t="shared" si="88"/>
        <v>1604376.7143000001</v>
      </c>
      <c r="I315" s="87">
        <f t="shared" si="76"/>
        <v>1604376.7143000001</v>
      </c>
      <c r="J315" s="99">
        <v>69756518.142700002</v>
      </c>
      <c r="K315" s="88">
        <f t="shared" si="75"/>
        <v>178319342.477</v>
      </c>
      <c r="L315" s="82"/>
      <c r="M315" s="146"/>
      <c r="N315" s="89">
        <v>9</v>
      </c>
      <c r="O315" s="146"/>
      <c r="P315" s="87" t="s">
        <v>708</v>
      </c>
      <c r="Q315" s="87">
        <v>115190254.92820001</v>
      </c>
      <c r="R315" s="87">
        <v>0</v>
      </c>
      <c r="S315" s="87">
        <v>3455707.6477999999</v>
      </c>
      <c r="T315" s="87">
        <f t="shared" si="79"/>
        <v>1727853.8239</v>
      </c>
      <c r="U315" s="87">
        <f t="shared" si="83"/>
        <v>1727853.8239</v>
      </c>
      <c r="V315" s="87">
        <v>165796215.2534</v>
      </c>
      <c r="W315" s="88">
        <f t="shared" si="87"/>
        <v>282714324.00550002</v>
      </c>
    </row>
    <row r="316" spans="1:23" ht="24.9" customHeight="1" x14ac:dyDescent="0.25">
      <c r="A316" s="143"/>
      <c r="B316" s="146"/>
      <c r="C316" s="83">
        <v>9</v>
      </c>
      <c r="D316" s="87" t="s">
        <v>357</v>
      </c>
      <c r="E316" s="87">
        <v>120336904.08219999</v>
      </c>
      <c r="F316" s="87">
        <v>0</v>
      </c>
      <c r="G316" s="87">
        <v>3610107.1225000001</v>
      </c>
      <c r="H316" s="87">
        <f t="shared" si="88"/>
        <v>1805053.56125</v>
      </c>
      <c r="I316" s="87">
        <f t="shared" si="76"/>
        <v>1805053.56125</v>
      </c>
      <c r="J316" s="99">
        <v>77334126.269700006</v>
      </c>
      <c r="K316" s="88">
        <f t="shared" si="75"/>
        <v>199476083.91315001</v>
      </c>
      <c r="L316" s="82"/>
      <c r="M316" s="146"/>
      <c r="N316" s="89">
        <v>10</v>
      </c>
      <c r="O316" s="146"/>
      <c r="P316" s="87" t="s">
        <v>709</v>
      </c>
      <c r="Q316" s="87">
        <v>135079113.41460001</v>
      </c>
      <c r="R316" s="87">
        <v>0</v>
      </c>
      <c r="S316" s="87">
        <v>4052373.4024</v>
      </c>
      <c r="T316" s="87">
        <f t="shared" si="79"/>
        <v>2026186.7012</v>
      </c>
      <c r="U316" s="87">
        <f t="shared" si="83"/>
        <v>2026186.7012</v>
      </c>
      <c r="V316" s="87">
        <v>173087554.7771</v>
      </c>
      <c r="W316" s="88">
        <f t="shared" si="87"/>
        <v>310192854.89289999</v>
      </c>
    </row>
    <row r="317" spans="1:23" ht="24.9" customHeight="1" x14ac:dyDescent="0.25">
      <c r="A317" s="143"/>
      <c r="B317" s="146"/>
      <c r="C317" s="83">
        <v>10</v>
      </c>
      <c r="D317" s="87" t="s">
        <v>358</v>
      </c>
      <c r="E317" s="87">
        <v>106360981.32870001</v>
      </c>
      <c r="F317" s="87">
        <v>0</v>
      </c>
      <c r="G317" s="87">
        <v>3190829.4399000001</v>
      </c>
      <c r="H317" s="87">
        <f t="shared" si="88"/>
        <v>1595414.7199500001</v>
      </c>
      <c r="I317" s="87">
        <f t="shared" si="76"/>
        <v>1595414.7199500001</v>
      </c>
      <c r="J317" s="99">
        <v>72079786.421599999</v>
      </c>
      <c r="K317" s="88">
        <f t="shared" si="75"/>
        <v>180036182.47025001</v>
      </c>
      <c r="L317" s="82"/>
      <c r="M317" s="146"/>
      <c r="N317" s="89">
        <v>11</v>
      </c>
      <c r="O317" s="146"/>
      <c r="P317" s="87" t="s">
        <v>710</v>
      </c>
      <c r="Q317" s="87">
        <v>120301497.7554</v>
      </c>
      <c r="R317" s="87">
        <v>0</v>
      </c>
      <c r="S317" s="87">
        <v>3609044.9326999998</v>
      </c>
      <c r="T317" s="87">
        <f t="shared" si="79"/>
        <v>1804522.4663499999</v>
      </c>
      <c r="U317" s="87">
        <f t="shared" si="83"/>
        <v>1804522.4663499999</v>
      </c>
      <c r="V317" s="87">
        <v>169924953.69999999</v>
      </c>
      <c r="W317" s="88">
        <f t="shared" si="87"/>
        <v>292030973.92175001</v>
      </c>
    </row>
    <row r="318" spans="1:23" ht="24.9" customHeight="1" x14ac:dyDescent="0.25">
      <c r="A318" s="143"/>
      <c r="B318" s="146"/>
      <c r="C318" s="83">
        <v>11</v>
      </c>
      <c r="D318" s="87" t="s">
        <v>359</v>
      </c>
      <c r="E318" s="87">
        <v>131191806.5517</v>
      </c>
      <c r="F318" s="87">
        <v>0</v>
      </c>
      <c r="G318" s="87">
        <v>3935754.1965000001</v>
      </c>
      <c r="H318" s="87">
        <f t="shared" si="88"/>
        <v>1967877.09825</v>
      </c>
      <c r="I318" s="87">
        <f t="shared" si="76"/>
        <v>1967877.09825</v>
      </c>
      <c r="J318" s="99">
        <v>83286274.587799996</v>
      </c>
      <c r="K318" s="88">
        <f t="shared" si="75"/>
        <v>216445958.23774999</v>
      </c>
      <c r="L318" s="82"/>
      <c r="M318" s="146"/>
      <c r="N318" s="89">
        <v>12</v>
      </c>
      <c r="O318" s="146"/>
      <c r="P318" s="87" t="s">
        <v>711</v>
      </c>
      <c r="Q318" s="87">
        <v>115138853.3735</v>
      </c>
      <c r="R318" s="87">
        <v>0</v>
      </c>
      <c r="S318" s="87">
        <v>3454165.6011999999</v>
      </c>
      <c r="T318" s="87">
        <f t="shared" si="79"/>
        <v>1727082.8006</v>
      </c>
      <c r="U318" s="87">
        <f t="shared" si="83"/>
        <v>1727082.8006</v>
      </c>
      <c r="V318" s="87">
        <v>163929412.7656</v>
      </c>
      <c r="W318" s="88">
        <f t="shared" si="87"/>
        <v>280795348.93970001</v>
      </c>
    </row>
    <row r="319" spans="1:23" ht="24.9" customHeight="1" x14ac:dyDescent="0.25">
      <c r="A319" s="143"/>
      <c r="B319" s="146"/>
      <c r="C319" s="83">
        <v>12</v>
      </c>
      <c r="D319" s="87" t="s">
        <v>360</v>
      </c>
      <c r="E319" s="87">
        <v>111420595.579</v>
      </c>
      <c r="F319" s="87">
        <v>0</v>
      </c>
      <c r="G319" s="87">
        <v>3342617.8673999999</v>
      </c>
      <c r="H319" s="87">
        <f t="shared" si="88"/>
        <v>1671308.9336999999</v>
      </c>
      <c r="I319" s="87">
        <f t="shared" si="76"/>
        <v>1671308.9336999999</v>
      </c>
      <c r="J319" s="99">
        <v>71384277.913599998</v>
      </c>
      <c r="K319" s="88">
        <f t="shared" si="75"/>
        <v>184476182.42629999</v>
      </c>
      <c r="L319" s="82"/>
      <c r="M319" s="146"/>
      <c r="N319" s="89">
        <v>13</v>
      </c>
      <c r="O319" s="146"/>
      <c r="P319" s="87" t="s">
        <v>712</v>
      </c>
      <c r="Q319" s="87">
        <v>136689831.67539999</v>
      </c>
      <c r="R319" s="87">
        <v>0</v>
      </c>
      <c r="S319" s="87">
        <v>4100694.9503000001</v>
      </c>
      <c r="T319" s="87">
        <f t="shared" si="79"/>
        <v>2050347.4751500001</v>
      </c>
      <c r="U319" s="87">
        <f t="shared" si="83"/>
        <v>2050347.4751500001</v>
      </c>
      <c r="V319" s="87">
        <v>179951101.36930001</v>
      </c>
      <c r="W319" s="88">
        <f t="shared" si="87"/>
        <v>318691280.51985002</v>
      </c>
    </row>
    <row r="320" spans="1:23" ht="24.9" customHeight="1" x14ac:dyDescent="0.25">
      <c r="A320" s="143"/>
      <c r="B320" s="146"/>
      <c r="C320" s="83">
        <v>13</v>
      </c>
      <c r="D320" s="87" t="s">
        <v>361</v>
      </c>
      <c r="E320" s="87">
        <v>100654481.20680001</v>
      </c>
      <c r="F320" s="87">
        <v>0</v>
      </c>
      <c r="G320" s="87">
        <v>3019634.4361999999</v>
      </c>
      <c r="H320" s="87">
        <f t="shared" si="88"/>
        <v>1509817.2180999999</v>
      </c>
      <c r="I320" s="87">
        <f t="shared" si="76"/>
        <v>1509817.2180999999</v>
      </c>
      <c r="J320" s="99">
        <v>69111608.798700005</v>
      </c>
      <c r="K320" s="88">
        <f t="shared" si="75"/>
        <v>171275907.22360003</v>
      </c>
      <c r="L320" s="82"/>
      <c r="M320" s="146"/>
      <c r="N320" s="89">
        <v>14</v>
      </c>
      <c r="O320" s="146"/>
      <c r="P320" s="87" t="s">
        <v>713</v>
      </c>
      <c r="Q320" s="87">
        <v>167391523.9707</v>
      </c>
      <c r="R320" s="87">
        <v>0</v>
      </c>
      <c r="S320" s="87">
        <v>5021745.7191000003</v>
      </c>
      <c r="T320" s="87">
        <f t="shared" si="79"/>
        <v>2510872.8595500002</v>
      </c>
      <c r="U320" s="87">
        <f t="shared" si="83"/>
        <v>2510872.8595500002</v>
      </c>
      <c r="V320" s="87">
        <v>206105042.5557</v>
      </c>
      <c r="W320" s="88">
        <f t="shared" si="87"/>
        <v>376007439.38594997</v>
      </c>
    </row>
    <row r="321" spans="1:23" ht="24.9" customHeight="1" x14ac:dyDescent="0.25">
      <c r="A321" s="143"/>
      <c r="B321" s="146"/>
      <c r="C321" s="83">
        <v>14</v>
      </c>
      <c r="D321" s="87" t="s">
        <v>362</v>
      </c>
      <c r="E321" s="87">
        <v>97953205.052599996</v>
      </c>
      <c r="F321" s="87">
        <v>0</v>
      </c>
      <c r="G321" s="87">
        <v>2938596.1516</v>
      </c>
      <c r="H321" s="87">
        <f t="shared" si="88"/>
        <v>1469298.0758</v>
      </c>
      <c r="I321" s="87">
        <f t="shared" si="76"/>
        <v>1469298.0758</v>
      </c>
      <c r="J321" s="99">
        <v>66560490.951300003</v>
      </c>
      <c r="K321" s="88">
        <f t="shared" si="75"/>
        <v>165982994.07969999</v>
      </c>
      <c r="L321" s="82"/>
      <c r="M321" s="146"/>
      <c r="N321" s="89">
        <v>15</v>
      </c>
      <c r="O321" s="146"/>
      <c r="P321" s="87" t="s">
        <v>714</v>
      </c>
      <c r="Q321" s="87">
        <v>135142422.70339999</v>
      </c>
      <c r="R321" s="87">
        <v>0</v>
      </c>
      <c r="S321" s="87">
        <v>4054272.6811000002</v>
      </c>
      <c r="T321" s="87">
        <f t="shared" si="79"/>
        <v>2027136.3405500001</v>
      </c>
      <c r="U321" s="87">
        <f t="shared" si="83"/>
        <v>2027136.3405500001</v>
      </c>
      <c r="V321" s="87">
        <v>178229349.81810001</v>
      </c>
      <c r="W321" s="88">
        <f t="shared" si="87"/>
        <v>315398908.86205</v>
      </c>
    </row>
    <row r="322" spans="1:23" ht="24.9" customHeight="1" x14ac:dyDescent="0.25">
      <c r="A322" s="143"/>
      <c r="B322" s="146"/>
      <c r="C322" s="83">
        <v>15</v>
      </c>
      <c r="D322" s="87" t="s">
        <v>363</v>
      </c>
      <c r="E322" s="87">
        <v>87260778.550400004</v>
      </c>
      <c r="F322" s="87">
        <v>0</v>
      </c>
      <c r="G322" s="87">
        <v>2617823.3565000002</v>
      </c>
      <c r="H322" s="87">
        <f t="shared" si="88"/>
        <v>1308911.6782500001</v>
      </c>
      <c r="I322" s="87">
        <f t="shared" si="76"/>
        <v>1308911.6782500001</v>
      </c>
      <c r="J322" s="99">
        <v>59151546.7042</v>
      </c>
      <c r="K322" s="88">
        <f t="shared" si="75"/>
        <v>147721236.93285</v>
      </c>
      <c r="L322" s="82"/>
      <c r="M322" s="146"/>
      <c r="N322" s="89">
        <v>16</v>
      </c>
      <c r="O322" s="146"/>
      <c r="P322" s="87" t="s">
        <v>715</v>
      </c>
      <c r="Q322" s="87">
        <v>136370553.86319998</v>
      </c>
      <c r="R322" s="87">
        <v>0</v>
      </c>
      <c r="S322" s="87">
        <v>4091116.6159000001</v>
      </c>
      <c r="T322" s="87">
        <f t="shared" si="79"/>
        <v>2045558.30795</v>
      </c>
      <c r="U322" s="87">
        <f t="shared" si="83"/>
        <v>2045558.30795</v>
      </c>
      <c r="V322" s="87">
        <v>178386053.89559999</v>
      </c>
      <c r="W322" s="88">
        <f t="shared" si="87"/>
        <v>316802166.06674993</v>
      </c>
    </row>
    <row r="323" spans="1:23" ht="24.9" customHeight="1" x14ac:dyDescent="0.25">
      <c r="A323" s="143"/>
      <c r="B323" s="146"/>
      <c r="C323" s="83">
        <v>16</v>
      </c>
      <c r="D323" s="87" t="s">
        <v>364</v>
      </c>
      <c r="E323" s="87">
        <v>94589544.283099994</v>
      </c>
      <c r="F323" s="87">
        <v>0</v>
      </c>
      <c r="G323" s="87">
        <v>2837686.3284999998</v>
      </c>
      <c r="H323" s="87">
        <f t="shared" si="88"/>
        <v>1418843.1642499999</v>
      </c>
      <c r="I323" s="87">
        <f t="shared" si="76"/>
        <v>1418843.1642499999</v>
      </c>
      <c r="J323" s="99">
        <v>64972290.526799999</v>
      </c>
      <c r="K323" s="88">
        <f t="shared" si="75"/>
        <v>160980677.97415</v>
      </c>
      <c r="L323" s="82"/>
      <c r="M323" s="146"/>
      <c r="N323" s="89">
        <v>17</v>
      </c>
      <c r="O323" s="146"/>
      <c r="P323" s="87" t="s">
        <v>716</v>
      </c>
      <c r="Q323" s="87">
        <v>93692661.867199987</v>
      </c>
      <c r="R323" s="87">
        <v>0</v>
      </c>
      <c r="S323" s="87">
        <v>2810779.8560000001</v>
      </c>
      <c r="T323" s="87">
        <f t="shared" si="79"/>
        <v>1405389.9280000001</v>
      </c>
      <c r="U323" s="87">
        <f t="shared" si="83"/>
        <v>1405389.9280000001</v>
      </c>
      <c r="V323" s="87">
        <v>146289777.56220001</v>
      </c>
      <c r="W323" s="88">
        <f t="shared" si="87"/>
        <v>241387829.3574</v>
      </c>
    </row>
    <row r="324" spans="1:23" ht="24.9" customHeight="1" x14ac:dyDescent="0.25">
      <c r="A324" s="143"/>
      <c r="B324" s="146"/>
      <c r="C324" s="83">
        <v>17</v>
      </c>
      <c r="D324" s="87" t="s">
        <v>365</v>
      </c>
      <c r="E324" s="87">
        <v>111044732.03490001</v>
      </c>
      <c r="F324" s="87">
        <v>0</v>
      </c>
      <c r="G324" s="87">
        <v>3331341.9610000001</v>
      </c>
      <c r="H324" s="87">
        <f t="shared" si="88"/>
        <v>1665670.9805000001</v>
      </c>
      <c r="I324" s="87">
        <f t="shared" si="76"/>
        <v>1665670.9805000001</v>
      </c>
      <c r="J324" s="99">
        <v>68789307.457499996</v>
      </c>
      <c r="K324" s="88">
        <f t="shared" si="75"/>
        <v>181499710.4729</v>
      </c>
      <c r="L324" s="82"/>
      <c r="M324" s="146"/>
      <c r="N324" s="89">
        <v>18</v>
      </c>
      <c r="O324" s="146"/>
      <c r="P324" s="87" t="s">
        <v>717</v>
      </c>
      <c r="Q324" s="87">
        <v>115289220.6313</v>
      </c>
      <c r="R324" s="87">
        <v>0</v>
      </c>
      <c r="S324" s="87">
        <v>3458676.6189000001</v>
      </c>
      <c r="T324" s="87">
        <f t="shared" si="79"/>
        <v>1729338.3094500001</v>
      </c>
      <c r="U324" s="87">
        <f t="shared" si="83"/>
        <v>1729338.3094500001</v>
      </c>
      <c r="V324" s="87">
        <v>168881997.5997</v>
      </c>
      <c r="W324" s="88">
        <f t="shared" si="87"/>
        <v>285900556.54044998</v>
      </c>
    </row>
    <row r="325" spans="1:23" ht="24.9" customHeight="1" x14ac:dyDescent="0.25">
      <c r="A325" s="143"/>
      <c r="B325" s="146"/>
      <c r="C325" s="83">
        <v>18</v>
      </c>
      <c r="D325" s="87" t="s">
        <v>366</v>
      </c>
      <c r="E325" s="87">
        <v>120192855.7217</v>
      </c>
      <c r="F325" s="87">
        <v>0</v>
      </c>
      <c r="G325" s="87">
        <v>3605785.6716</v>
      </c>
      <c r="H325" s="87">
        <f t="shared" si="88"/>
        <v>1802892.8358</v>
      </c>
      <c r="I325" s="87">
        <f t="shared" si="76"/>
        <v>1802892.8358</v>
      </c>
      <c r="J325" s="99">
        <v>74850473.974299997</v>
      </c>
      <c r="K325" s="88">
        <f t="shared" si="75"/>
        <v>196846222.5318</v>
      </c>
      <c r="L325" s="82"/>
      <c r="M325" s="146"/>
      <c r="N325" s="89">
        <v>19</v>
      </c>
      <c r="O325" s="146"/>
      <c r="P325" s="87" t="s">
        <v>718</v>
      </c>
      <c r="Q325" s="87">
        <v>91378074.6021</v>
      </c>
      <c r="R325" s="87">
        <v>0</v>
      </c>
      <c r="S325" s="87">
        <v>2741342.2381000002</v>
      </c>
      <c r="T325" s="87">
        <f t="shared" si="79"/>
        <v>1370671.1190500001</v>
      </c>
      <c r="U325" s="87">
        <f t="shared" si="83"/>
        <v>1370671.1190500001</v>
      </c>
      <c r="V325" s="87">
        <v>150227772.4939</v>
      </c>
      <c r="W325" s="88">
        <f t="shared" si="87"/>
        <v>242976518.21504998</v>
      </c>
    </row>
    <row r="326" spans="1:23" ht="24.9" customHeight="1" x14ac:dyDescent="0.25">
      <c r="A326" s="143"/>
      <c r="B326" s="146"/>
      <c r="C326" s="83">
        <v>19</v>
      </c>
      <c r="D326" s="87" t="s">
        <v>367</v>
      </c>
      <c r="E326" s="87">
        <v>105306529.14839999</v>
      </c>
      <c r="F326" s="87">
        <v>0</v>
      </c>
      <c r="G326" s="87">
        <v>3159195.8744999999</v>
      </c>
      <c r="H326" s="87">
        <f t="shared" si="88"/>
        <v>1579597.93725</v>
      </c>
      <c r="I326" s="87">
        <f t="shared" si="76"/>
        <v>1579597.93725</v>
      </c>
      <c r="J326" s="99">
        <v>67137781.412599996</v>
      </c>
      <c r="K326" s="88">
        <f t="shared" si="75"/>
        <v>174023908.49825001</v>
      </c>
      <c r="L326" s="82"/>
      <c r="M326" s="146"/>
      <c r="N326" s="89">
        <v>20</v>
      </c>
      <c r="O326" s="146"/>
      <c r="P326" s="87" t="s">
        <v>719</v>
      </c>
      <c r="Q326" s="87">
        <v>98840867.022699997</v>
      </c>
      <c r="R326" s="87">
        <v>0</v>
      </c>
      <c r="S326" s="87">
        <v>2965226.0107</v>
      </c>
      <c r="T326" s="87">
        <f t="shared" si="79"/>
        <v>1482613.00535</v>
      </c>
      <c r="U326" s="87">
        <f t="shared" si="83"/>
        <v>1482613.00535</v>
      </c>
      <c r="V326" s="87">
        <v>158069876.25060001</v>
      </c>
      <c r="W326" s="88">
        <f t="shared" si="87"/>
        <v>258393356.27864999</v>
      </c>
    </row>
    <row r="327" spans="1:23" ht="24.9" customHeight="1" x14ac:dyDescent="0.25">
      <c r="A327" s="143"/>
      <c r="B327" s="146"/>
      <c r="C327" s="83">
        <v>20</v>
      </c>
      <c r="D327" s="87" t="s">
        <v>368</v>
      </c>
      <c r="E327" s="87">
        <v>93553820.868299991</v>
      </c>
      <c r="F327" s="87">
        <v>0</v>
      </c>
      <c r="G327" s="87">
        <v>2806614.6261</v>
      </c>
      <c r="H327" s="87">
        <f t="shared" si="88"/>
        <v>1403307.31305</v>
      </c>
      <c r="I327" s="87">
        <f t="shared" si="76"/>
        <v>1403307.31305</v>
      </c>
      <c r="J327" s="99">
        <v>62079398.326700002</v>
      </c>
      <c r="K327" s="88">
        <f t="shared" si="75"/>
        <v>157036526.50804999</v>
      </c>
      <c r="L327" s="82"/>
      <c r="M327" s="146"/>
      <c r="N327" s="89">
        <v>21</v>
      </c>
      <c r="O327" s="146"/>
      <c r="P327" s="87" t="s">
        <v>720</v>
      </c>
      <c r="Q327" s="87">
        <v>102084625.4181</v>
      </c>
      <c r="R327" s="87">
        <v>0</v>
      </c>
      <c r="S327" s="87">
        <v>3062538.7625000002</v>
      </c>
      <c r="T327" s="87">
        <f t="shared" si="79"/>
        <v>1531269.3812500001</v>
      </c>
      <c r="U327" s="87">
        <f t="shared" si="83"/>
        <v>1531269.3812500001</v>
      </c>
      <c r="V327" s="87">
        <v>153650269.2766</v>
      </c>
      <c r="W327" s="88">
        <f t="shared" si="87"/>
        <v>257266164.07595</v>
      </c>
    </row>
    <row r="328" spans="1:23" ht="24.9" customHeight="1" x14ac:dyDescent="0.25">
      <c r="A328" s="143"/>
      <c r="B328" s="146"/>
      <c r="C328" s="83">
        <v>21</v>
      </c>
      <c r="D328" s="87" t="s">
        <v>369</v>
      </c>
      <c r="E328" s="87">
        <v>102896347.54699999</v>
      </c>
      <c r="F328" s="87">
        <v>0</v>
      </c>
      <c r="G328" s="87">
        <v>3086890.4264000002</v>
      </c>
      <c r="H328" s="87">
        <f t="shared" si="88"/>
        <v>1543445.2132000001</v>
      </c>
      <c r="I328" s="87">
        <f t="shared" si="76"/>
        <v>1543445.2132000001</v>
      </c>
      <c r="J328" s="99">
        <v>68744688.194700003</v>
      </c>
      <c r="K328" s="88">
        <f t="shared" ref="K328:K391" si="89">E328+F328+I328+J328</f>
        <v>173184480.9549</v>
      </c>
      <c r="L328" s="82"/>
      <c r="M328" s="146"/>
      <c r="N328" s="89">
        <v>22</v>
      </c>
      <c r="O328" s="146"/>
      <c r="P328" s="87" t="s">
        <v>721</v>
      </c>
      <c r="Q328" s="87">
        <v>189584404.18090001</v>
      </c>
      <c r="R328" s="87">
        <v>0</v>
      </c>
      <c r="S328" s="87">
        <v>5687532.1254000003</v>
      </c>
      <c r="T328" s="87">
        <f t="shared" si="79"/>
        <v>2843766.0627000001</v>
      </c>
      <c r="U328" s="87">
        <f t="shared" si="83"/>
        <v>2843766.0627000001</v>
      </c>
      <c r="V328" s="87">
        <v>217808169.18259999</v>
      </c>
      <c r="W328" s="88">
        <f t="shared" si="87"/>
        <v>410236339.42620003</v>
      </c>
    </row>
    <row r="329" spans="1:23" ht="24.9" customHeight="1" x14ac:dyDescent="0.25">
      <c r="A329" s="143"/>
      <c r="B329" s="146"/>
      <c r="C329" s="83">
        <v>22</v>
      </c>
      <c r="D329" s="87" t="s">
        <v>370</v>
      </c>
      <c r="E329" s="87">
        <v>100095829.15900001</v>
      </c>
      <c r="F329" s="87">
        <v>0</v>
      </c>
      <c r="G329" s="87">
        <v>3002874.8747999999</v>
      </c>
      <c r="H329" s="87">
        <f t="shared" si="88"/>
        <v>1501437.4373999999</v>
      </c>
      <c r="I329" s="87">
        <f t="shared" si="76"/>
        <v>1501437.4373999999</v>
      </c>
      <c r="J329" s="99">
        <v>65261932.407700002</v>
      </c>
      <c r="K329" s="88">
        <f t="shared" si="89"/>
        <v>166859199.00410002</v>
      </c>
      <c r="L329" s="82"/>
      <c r="M329" s="147"/>
      <c r="N329" s="89">
        <v>23</v>
      </c>
      <c r="O329" s="147"/>
      <c r="P329" s="87" t="s">
        <v>722</v>
      </c>
      <c r="Q329" s="87">
        <v>112212388.64229999</v>
      </c>
      <c r="R329" s="87">
        <v>0</v>
      </c>
      <c r="S329" s="87">
        <v>3366371.6592999999</v>
      </c>
      <c r="T329" s="87">
        <f t="shared" si="79"/>
        <v>1683185.82965</v>
      </c>
      <c r="U329" s="87">
        <f t="shared" si="83"/>
        <v>1683185.82965</v>
      </c>
      <c r="V329" s="87">
        <v>152900481.66549999</v>
      </c>
      <c r="W329" s="88">
        <f t="shared" si="87"/>
        <v>266796056.13744998</v>
      </c>
    </row>
    <row r="330" spans="1:23" ht="24.9" customHeight="1" x14ac:dyDescent="0.25">
      <c r="A330" s="143"/>
      <c r="B330" s="146"/>
      <c r="C330" s="83">
        <v>23</v>
      </c>
      <c r="D330" s="87" t="s">
        <v>371</v>
      </c>
      <c r="E330" s="87">
        <v>96818497.241099998</v>
      </c>
      <c r="F330" s="87">
        <v>0</v>
      </c>
      <c r="G330" s="87">
        <v>2904554.9172</v>
      </c>
      <c r="H330" s="87">
        <f t="shared" si="88"/>
        <v>1452277.4586</v>
      </c>
      <c r="I330" s="87">
        <f t="shared" ref="I330:I393" si="90">G330-H330</f>
        <v>1452277.4586</v>
      </c>
      <c r="J330" s="99">
        <v>64007533.134400003</v>
      </c>
      <c r="K330" s="88">
        <f t="shared" si="89"/>
        <v>162278307.83410001</v>
      </c>
      <c r="L330" s="82"/>
      <c r="M330" s="83"/>
      <c r="N330" s="142" t="s">
        <v>932</v>
      </c>
      <c r="O330" s="144"/>
      <c r="P330" s="90"/>
      <c r="Q330" s="90">
        <f t="shared" ref="Q330:R330" si="91">SUM(Q307:Q329)</f>
        <v>2806783349.3593998</v>
      </c>
      <c r="R330" s="90">
        <f t="shared" si="91"/>
        <v>0</v>
      </c>
      <c r="S330" s="90">
        <f>SUM(S307:S329)</f>
        <v>84203500.480500013</v>
      </c>
      <c r="T330" s="90">
        <f t="shared" ref="T330:W330" si="92">SUM(T307:T329)</f>
        <v>42101750.240250006</v>
      </c>
      <c r="U330" s="90">
        <f t="shared" si="83"/>
        <v>42101750.240250006</v>
      </c>
      <c r="V330" s="90">
        <f t="shared" si="92"/>
        <v>3896368718.4798999</v>
      </c>
      <c r="W330" s="90">
        <f t="shared" si="92"/>
        <v>6745253818.0795498</v>
      </c>
    </row>
    <row r="331" spans="1:23" ht="24.9" customHeight="1" x14ac:dyDescent="0.25">
      <c r="A331" s="143"/>
      <c r="B331" s="146"/>
      <c r="C331" s="83">
        <v>24</v>
      </c>
      <c r="D331" s="87" t="s">
        <v>372</v>
      </c>
      <c r="E331" s="87">
        <v>100157460.6426</v>
      </c>
      <c r="F331" s="87">
        <v>0</v>
      </c>
      <c r="G331" s="87">
        <v>3004723.8193000001</v>
      </c>
      <c r="H331" s="87">
        <f t="shared" si="88"/>
        <v>1502361.90965</v>
      </c>
      <c r="I331" s="87">
        <f t="shared" si="90"/>
        <v>1502361.90965</v>
      </c>
      <c r="J331" s="99">
        <v>64876918.769299999</v>
      </c>
      <c r="K331" s="88">
        <f t="shared" si="89"/>
        <v>166536741.32155001</v>
      </c>
      <c r="L331" s="82"/>
      <c r="M331" s="145">
        <v>33</v>
      </c>
      <c r="N331" s="89">
        <v>1</v>
      </c>
      <c r="O331" s="150" t="s">
        <v>63</v>
      </c>
      <c r="P331" s="87" t="s">
        <v>723</v>
      </c>
      <c r="Q331" s="87">
        <v>105133249.66760001</v>
      </c>
      <c r="R331" s="87">
        <f>-1564740.79</f>
        <v>-1564740.79</v>
      </c>
      <c r="S331" s="87">
        <v>3153997.49</v>
      </c>
      <c r="T331" s="87">
        <v>0</v>
      </c>
      <c r="U331" s="87">
        <f t="shared" si="83"/>
        <v>3153997.49</v>
      </c>
      <c r="V331" s="87">
        <v>64487792.726899996</v>
      </c>
      <c r="W331" s="88">
        <f>Q331+R331+U331+V331</f>
        <v>171210299.09450001</v>
      </c>
    </row>
    <row r="332" spans="1:23" ht="24.9" customHeight="1" x14ac:dyDescent="0.25">
      <c r="A332" s="143"/>
      <c r="B332" s="146"/>
      <c r="C332" s="83">
        <v>25</v>
      </c>
      <c r="D332" s="87" t="s">
        <v>373</v>
      </c>
      <c r="E332" s="87">
        <v>101074690.373</v>
      </c>
      <c r="F332" s="87">
        <v>0</v>
      </c>
      <c r="G332" s="87">
        <v>3032240.7111999998</v>
      </c>
      <c r="H332" s="87">
        <f t="shared" si="88"/>
        <v>1516120.3555999999</v>
      </c>
      <c r="I332" s="87">
        <f t="shared" si="90"/>
        <v>1516120.3555999999</v>
      </c>
      <c r="J332" s="99">
        <v>66367447.474399999</v>
      </c>
      <c r="K332" s="88">
        <f t="shared" si="89"/>
        <v>168958258.20300001</v>
      </c>
      <c r="L332" s="82"/>
      <c r="M332" s="146"/>
      <c r="N332" s="89">
        <v>2</v>
      </c>
      <c r="O332" s="151"/>
      <c r="P332" s="87" t="s">
        <v>724</v>
      </c>
      <c r="Q332" s="87">
        <v>119676865.84380001</v>
      </c>
      <c r="R332" s="87">
        <f t="shared" ref="R332:R353" si="93">-1564740.79</f>
        <v>-1564740.79</v>
      </c>
      <c r="S332" s="87">
        <v>3590305.9753</v>
      </c>
      <c r="T332" s="87">
        <v>0</v>
      </c>
      <c r="U332" s="87">
        <f t="shared" si="83"/>
        <v>3590305.9753</v>
      </c>
      <c r="V332" s="87">
        <v>75279061.087300003</v>
      </c>
      <c r="W332" s="88">
        <f t="shared" ref="W332:W353" si="94">Q332+R332+U332+V332</f>
        <v>196981492.1164</v>
      </c>
    </row>
    <row r="333" spans="1:23" ht="24.9" customHeight="1" x14ac:dyDescent="0.25">
      <c r="A333" s="143"/>
      <c r="B333" s="146"/>
      <c r="C333" s="83">
        <v>26</v>
      </c>
      <c r="D333" s="87" t="s">
        <v>374</v>
      </c>
      <c r="E333" s="87">
        <v>107526289.53289999</v>
      </c>
      <c r="F333" s="87">
        <v>0</v>
      </c>
      <c r="G333" s="87">
        <v>3225788.6860000002</v>
      </c>
      <c r="H333" s="87">
        <f t="shared" si="88"/>
        <v>1612894.3430000001</v>
      </c>
      <c r="I333" s="87">
        <f t="shared" si="90"/>
        <v>1612894.3430000001</v>
      </c>
      <c r="J333" s="99">
        <v>73755232.071199998</v>
      </c>
      <c r="K333" s="88">
        <f t="shared" si="89"/>
        <v>182894415.94709998</v>
      </c>
      <c r="L333" s="82"/>
      <c r="M333" s="146"/>
      <c r="N333" s="89">
        <v>3</v>
      </c>
      <c r="O333" s="151"/>
      <c r="P333" s="87" t="s">
        <v>849</v>
      </c>
      <c r="Q333" s="87">
        <v>128971716.7756</v>
      </c>
      <c r="R333" s="87">
        <f t="shared" si="93"/>
        <v>-1564740.79</v>
      </c>
      <c r="S333" s="87">
        <v>3869151.5033</v>
      </c>
      <c r="T333" s="87">
        <v>0</v>
      </c>
      <c r="U333" s="87">
        <f t="shared" si="83"/>
        <v>3869151.5033</v>
      </c>
      <c r="V333" s="87">
        <v>78213812.595799997</v>
      </c>
      <c r="W333" s="88">
        <f t="shared" si="94"/>
        <v>209489940.08469999</v>
      </c>
    </row>
    <row r="334" spans="1:23" ht="24.9" customHeight="1" x14ac:dyDescent="0.25">
      <c r="A334" s="143"/>
      <c r="B334" s="147"/>
      <c r="C334" s="83">
        <v>27</v>
      </c>
      <c r="D334" s="87" t="s">
        <v>375</v>
      </c>
      <c r="E334" s="87">
        <v>96191367.961400002</v>
      </c>
      <c r="F334" s="87">
        <v>0</v>
      </c>
      <c r="G334" s="87">
        <v>2885741.0388000002</v>
      </c>
      <c r="H334" s="87">
        <f t="shared" si="88"/>
        <v>1442870.5194000001</v>
      </c>
      <c r="I334" s="87">
        <f t="shared" si="90"/>
        <v>1442870.5194000001</v>
      </c>
      <c r="J334" s="99">
        <v>62082158.281099997</v>
      </c>
      <c r="K334" s="88">
        <f t="shared" si="89"/>
        <v>159716396.76190001</v>
      </c>
      <c r="L334" s="82"/>
      <c r="M334" s="146"/>
      <c r="N334" s="89">
        <v>4</v>
      </c>
      <c r="O334" s="151"/>
      <c r="P334" s="87" t="s">
        <v>725</v>
      </c>
      <c r="Q334" s="87">
        <v>140032629.73290002</v>
      </c>
      <c r="R334" s="87">
        <f t="shared" si="93"/>
        <v>-1564740.79</v>
      </c>
      <c r="S334" s="87">
        <v>4200978.892</v>
      </c>
      <c r="T334" s="87">
        <v>0</v>
      </c>
      <c r="U334" s="87">
        <f t="shared" si="83"/>
        <v>4200978.892</v>
      </c>
      <c r="V334" s="87">
        <v>86450896.492799997</v>
      </c>
      <c r="W334" s="88">
        <f t="shared" si="94"/>
        <v>229119764.32770002</v>
      </c>
    </row>
    <row r="335" spans="1:23" ht="24.9" customHeight="1" x14ac:dyDescent="0.25">
      <c r="A335" s="83"/>
      <c r="B335" s="141" t="s">
        <v>933</v>
      </c>
      <c r="C335" s="142"/>
      <c r="D335" s="90"/>
      <c r="E335" s="90">
        <f>SUM(E308:E334)</f>
        <v>2842643276.7047</v>
      </c>
      <c r="F335" s="90">
        <f t="shared" ref="F335:G335" si="95">SUM(F308:F334)</f>
        <v>0</v>
      </c>
      <c r="G335" s="90">
        <f t="shared" si="95"/>
        <v>85279298.301200002</v>
      </c>
      <c r="H335" s="90">
        <f t="shared" si="88"/>
        <v>42639649.150600001</v>
      </c>
      <c r="I335" s="90">
        <f t="shared" si="90"/>
        <v>42639649.150600001</v>
      </c>
      <c r="J335" s="90">
        <f>SUM(J308:J334)</f>
        <v>1868609174.675</v>
      </c>
      <c r="K335" s="113">
        <f t="shared" si="89"/>
        <v>4753892100.5303001</v>
      </c>
      <c r="L335" s="82"/>
      <c r="M335" s="146"/>
      <c r="N335" s="89">
        <v>5</v>
      </c>
      <c r="O335" s="151"/>
      <c r="P335" s="87" t="s">
        <v>726</v>
      </c>
      <c r="Q335" s="87">
        <v>131729383.0883</v>
      </c>
      <c r="R335" s="87">
        <f t="shared" si="93"/>
        <v>-1564740.79</v>
      </c>
      <c r="S335" s="87">
        <v>3951881.4926999998</v>
      </c>
      <c r="T335" s="87">
        <v>0</v>
      </c>
      <c r="U335" s="87">
        <f t="shared" si="83"/>
        <v>3951881.4926999998</v>
      </c>
      <c r="V335" s="87">
        <v>76335510.297999993</v>
      </c>
      <c r="W335" s="88">
        <f t="shared" si="94"/>
        <v>210452034.08899999</v>
      </c>
    </row>
    <row r="336" spans="1:23" ht="24.9" customHeight="1" x14ac:dyDescent="0.25">
      <c r="A336" s="143">
        <v>17</v>
      </c>
      <c r="B336" s="145" t="s">
        <v>934</v>
      </c>
      <c r="C336" s="83">
        <v>1</v>
      </c>
      <c r="D336" s="87" t="s">
        <v>376</v>
      </c>
      <c r="E336" s="87">
        <v>100450546.3616</v>
      </c>
      <c r="F336" s="87">
        <v>0</v>
      </c>
      <c r="G336" s="87">
        <v>3013516.3908000002</v>
      </c>
      <c r="H336" s="87">
        <v>0</v>
      </c>
      <c r="I336" s="87">
        <f>G336-H336</f>
        <v>3013516.3908000002</v>
      </c>
      <c r="J336" s="99">
        <v>68815172.889500007</v>
      </c>
      <c r="K336" s="88">
        <f t="shared" si="89"/>
        <v>172279235.6419</v>
      </c>
      <c r="L336" s="82"/>
      <c r="M336" s="146"/>
      <c r="N336" s="89">
        <v>6</v>
      </c>
      <c r="O336" s="151"/>
      <c r="P336" s="87" t="s">
        <v>727</v>
      </c>
      <c r="Q336" s="87">
        <v>119361731.631</v>
      </c>
      <c r="R336" s="87">
        <f t="shared" si="93"/>
        <v>-1564740.79</v>
      </c>
      <c r="S336" s="87">
        <v>3580851.9489000002</v>
      </c>
      <c r="T336" s="87">
        <v>0</v>
      </c>
      <c r="U336" s="87">
        <f t="shared" si="83"/>
        <v>3580851.9489000002</v>
      </c>
      <c r="V336" s="87">
        <v>63033756.7522</v>
      </c>
      <c r="W336" s="88">
        <f t="shared" si="94"/>
        <v>184411599.54209998</v>
      </c>
    </row>
    <row r="337" spans="1:23" ht="24.9" customHeight="1" x14ac:dyDescent="0.25">
      <c r="A337" s="143"/>
      <c r="B337" s="146"/>
      <c r="C337" s="83">
        <v>2</v>
      </c>
      <c r="D337" s="87" t="s">
        <v>377</v>
      </c>
      <c r="E337" s="87">
        <v>118803989.639</v>
      </c>
      <c r="F337" s="87">
        <v>0</v>
      </c>
      <c r="G337" s="87">
        <v>3564119.6891999999</v>
      </c>
      <c r="H337" s="87">
        <v>0</v>
      </c>
      <c r="I337" s="87">
        <f t="shared" si="90"/>
        <v>3564119.6891999999</v>
      </c>
      <c r="J337" s="99">
        <v>80483646.755600005</v>
      </c>
      <c r="K337" s="88">
        <f t="shared" si="89"/>
        <v>202851756.08380002</v>
      </c>
      <c r="L337" s="82"/>
      <c r="M337" s="146"/>
      <c r="N337" s="89">
        <v>7</v>
      </c>
      <c r="O337" s="151"/>
      <c r="P337" s="87" t="s">
        <v>728</v>
      </c>
      <c r="Q337" s="87">
        <v>136328129.6552</v>
      </c>
      <c r="R337" s="87">
        <f t="shared" si="93"/>
        <v>-1564740.79</v>
      </c>
      <c r="S337" s="87">
        <v>4089843.8897000002</v>
      </c>
      <c r="T337" s="87">
        <v>0</v>
      </c>
      <c r="U337" s="87">
        <f t="shared" si="83"/>
        <v>4089843.8897000002</v>
      </c>
      <c r="V337" s="87">
        <v>83858225.998600006</v>
      </c>
      <c r="W337" s="88">
        <f t="shared" si="94"/>
        <v>222711458.75350001</v>
      </c>
    </row>
    <row r="338" spans="1:23" ht="24.9" customHeight="1" x14ac:dyDescent="0.25">
      <c r="A338" s="143"/>
      <c r="B338" s="146"/>
      <c r="C338" s="83">
        <v>3</v>
      </c>
      <c r="D338" s="87" t="s">
        <v>378</v>
      </c>
      <c r="E338" s="87">
        <v>147438991.17210001</v>
      </c>
      <c r="F338" s="87">
        <v>0</v>
      </c>
      <c r="G338" s="87">
        <v>4423169.7352</v>
      </c>
      <c r="H338" s="87">
        <v>0</v>
      </c>
      <c r="I338" s="87">
        <f t="shared" si="90"/>
        <v>4423169.7352</v>
      </c>
      <c r="J338" s="99">
        <v>96625086.714000002</v>
      </c>
      <c r="K338" s="88">
        <f t="shared" si="89"/>
        <v>248487247.62129998</v>
      </c>
      <c r="L338" s="82"/>
      <c r="M338" s="146"/>
      <c r="N338" s="89">
        <v>8</v>
      </c>
      <c r="O338" s="151"/>
      <c r="P338" s="87" t="s">
        <v>729</v>
      </c>
      <c r="Q338" s="87">
        <v>116330254.646</v>
      </c>
      <c r="R338" s="87">
        <f t="shared" si="93"/>
        <v>-1564740.79</v>
      </c>
      <c r="S338" s="87">
        <v>3489907.6394000002</v>
      </c>
      <c r="T338" s="87">
        <v>0</v>
      </c>
      <c r="U338" s="87">
        <f t="shared" si="83"/>
        <v>3489907.6394000002</v>
      </c>
      <c r="V338" s="87">
        <v>71458517.548199996</v>
      </c>
      <c r="W338" s="88">
        <f t="shared" si="94"/>
        <v>189713939.04359999</v>
      </c>
    </row>
    <row r="339" spans="1:23" ht="24.9" customHeight="1" x14ac:dyDescent="0.25">
      <c r="A339" s="143"/>
      <c r="B339" s="146"/>
      <c r="C339" s="83">
        <v>4</v>
      </c>
      <c r="D339" s="87" t="s">
        <v>379</v>
      </c>
      <c r="E339" s="87">
        <v>111520361.4499</v>
      </c>
      <c r="F339" s="87">
        <v>0</v>
      </c>
      <c r="G339" s="87">
        <v>3345610.8435</v>
      </c>
      <c r="H339" s="87">
        <v>0</v>
      </c>
      <c r="I339" s="87">
        <f t="shared" si="90"/>
        <v>3345610.8435</v>
      </c>
      <c r="J339" s="99">
        <v>70398773.390000001</v>
      </c>
      <c r="K339" s="88">
        <f t="shared" si="89"/>
        <v>185264745.68340001</v>
      </c>
      <c r="L339" s="82"/>
      <c r="M339" s="146"/>
      <c r="N339" s="89">
        <v>9</v>
      </c>
      <c r="O339" s="151"/>
      <c r="P339" s="87" t="s">
        <v>730</v>
      </c>
      <c r="Q339" s="87">
        <v>131677183.38</v>
      </c>
      <c r="R339" s="87">
        <f t="shared" si="93"/>
        <v>-1564740.79</v>
      </c>
      <c r="S339" s="87">
        <v>3950315.5014</v>
      </c>
      <c r="T339" s="87">
        <v>0</v>
      </c>
      <c r="U339" s="87">
        <f t="shared" si="83"/>
        <v>3950315.5014</v>
      </c>
      <c r="V339" s="87">
        <v>70786008.6602</v>
      </c>
      <c r="W339" s="88">
        <f t="shared" si="94"/>
        <v>204848766.75159997</v>
      </c>
    </row>
    <row r="340" spans="1:23" ht="24.9" customHeight="1" x14ac:dyDescent="0.25">
      <c r="A340" s="143"/>
      <c r="B340" s="146"/>
      <c r="C340" s="83">
        <v>5</v>
      </c>
      <c r="D340" s="87" t="s">
        <v>380</v>
      </c>
      <c r="E340" s="87">
        <v>95694198.456</v>
      </c>
      <c r="F340" s="87">
        <v>0</v>
      </c>
      <c r="G340" s="87">
        <v>2870825.9537</v>
      </c>
      <c r="H340" s="87">
        <v>0</v>
      </c>
      <c r="I340" s="87">
        <f t="shared" si="90"/>
        <v>2870825.9537</v>
      </c>
      <c r="J340" s="99">
        <v>60902230.303300001</v>
      </c>
      <c r="K340" s="88">
        <f t="shared" si="89"/>
        <v>159467254.713</v>
      </c>
      <c r="L340" s="82"/>
      <c r="M340" s="146"/>
      <c r="N340" s="89">
        <v>10</v>
      </c>
      <c r="O340" s="151"/>
      <c r="P340" s="87" t="s">
        <v>731</v>
      </c>
      <c r="Q340" s="87">
        <v>118886164.32849999</v>
      </c>
      <c r="R340" s="87">
        <f t="shared" si="93"/>
        <v>-1564740.79</v>
      </c>
      <c r="S340" s="87">
        <v>3566584.9298999999</v>
      </c>
      <c r="T340" s="87">
        <v>0</v>
      </c>
      <c r="U340" s="87">
        <f t="shared" si="83"/>
        <v>3566584.9298999999</v>
      </c>
      <c r="V340" s="87">
        <v>67497829.658099994</v>
      </c>
      <c r="W340" s="88">
        <f t="shared" si="94"/>
        <v>188385838.12649998</v>
      </c>
    </row>
    <row r="341" spans="1:23" ht="24.9" customHeight="1" x14ac:dyDescent="0.25">
      <c r="A341" s="143"/>
      <c r="B341" s="146"/>
      <c r="C341" s="83">
        <v>6</v>
      </c>
      <c r="D341" s="87" t="s">
        <v>381</v>
      </c>
      <c r="E341" s="87">
        <v>93873467.465899989</v>
      </c>
      <c r="F341" s="87">
        <v>0</v>
      </c>
      <c r="G341" s="87">
        <v>2816204.0240000002</v>
      </c>
      <c r="H341" s="87">
        <v>0</v>
      </c>
      <c r="I341" s="87">
        <f t="shared" si="90"/>
        <v>2816204.0240000002</v>
      </c>
      <c r="J341" s="99">
        <v>63505327.2918</v>
      </c>
      <c r="K341" s="88">
        <f t="shared" si="89"/>
        <v>160194998.78169999</v>
      </c>
      <c r="L341" s="82"/>
      <c r="M341" s="146"/>
      <c r="N341" s="89">
        <v>11</v>
      </c>
      <c r="O341" s="151"/>
      <c r="P341" s="87" t="s">
        <v>732</v>
      </c>
      <c r="Q341" s="87">
        <v>110243986.40620001</v>
      </c>
      <c r="R341" s="87">
        <f t="shared" si="93"/>
        <v>-1564740.79</v>
      </c>
      <c r="S341" s="87">
        <v>3307319.5921999998</v>
      </c>
      <c r="T341" s="87">
        <v>0</v>
      </c>
      <c r="U341" s="87">
        <f t="shared" si="83"/>
        <v>3307319.5921999998</v>
      </c>
      <c r="V341" s="87">
        <v>68914759.5792</v>
      </c>
      <c r="W341" s="88">
        <f t="shared" si="94"/>
        <v>180901324.78759998</v>
      </c>
    </row>
    <row r="342" spans="1:23" ht="24.9" customHeight="1" x14ac:dyDescent="0.25">
      <c r="A342" s="143"/>
      <c r="B342" s="146"/>
      <c r="C342" s="83">
        <v>7</v>
      </c>
      <c r="D342" s="87" t="s">
        <v>382</v>
      </c>
      <c r="E342" s="87">
        <v>131772576.50299999</v>
      </c>
      <c r="F342" s="87">
        <v>0</v>
      </c>
      <c r="G342" s="87">
        <v>3953177.2951000002</v>
      </c>
      <c r="H342" s="87">
        <v>0</v>
      </c>
      <c r="I342" s="87">
        <f t="shared" si="90"/>
        <v>3953177.2951000002</v>
      </c>
      <c r="J342" s="99">
        <v>86316657.042300001</v>
      </c>
      <c r="K342" s="88">
        <f t="shared" si="89"/>
        <v>222042410.84039998</v>
      </c>
      <c r="L342" s="82"/>
      <c r="M342" s="146"/>
      <c r="N342" s="89">
        <v>12</v>
      </c>
      <c r="O342" s="151"/>
      <c r="P342" s="87" t="s">
        <v>733</v>
      </c>
      <c r="Q342" s="87">
        <v>131258879.11819999</v>
      </c>
      <c r="R342" s="87">
        <f t="shared" si="93"/>
        <v>-1564740.79</v>
      </c>
      <c r="S342" s="87">
        <v>3937766.3735000002</v>
      </c>
      <c r="T342" s="87">
        <v>0</v>
      </c>
      <c r="U342" s="87">
        <f t="shared" si="83"/>
        <v>3937766.3735000002</v>
      </c>
      <c r="V342" s="87">
        <v>71255507.569299996</v>
      </c>
      <c r="W342" s="88">
        <f t="shared" si="94"/>
        <v>204887412.27099997</v>
      </c>
    </row>
    <row r="343" spans="1:23" ht="24.9" customHeight="1" x14ac:dyDescent="0.25">
      <c r="A343" s="143"/>
      <c r="B343" s="146"/>
      <c r="C343" s="83">
        <v>8</v>
      </c>
      <c r="D343" s="87" t="s">
        <v>383</v>
      </c>
      <c r="E343" s="87">
        <v>110592638.9817</v>
      </c>
      <c r="F343" s="87">
        <v>0</v>
      </c>
      <c r="G343" s="87">
        <v>3317779.1694999998</v>
      </c>
      <c r="H343" s="87">
        <v>0</v>
      </c>
      <c r="I343" s="87">
        <f t="shared" si="90"/>
        <v>3317779.1694999998</v>
      </c>
      <c r="J343" s="99">
        <v>71917361.631400004</v>
      </c>
      <c r="K343" s="88">
        <f t="shared" si="89"/>
        <v>185827779.78259999</v>
      </c>
      <c r="L343" s="82"/>
      <c r="M343" s="146"/>
      <c r="N343" s="89">
        <v>13</v>
      </c>
      <c r="O343" s="151"/>
      <c r="P343" s="87" t="s">
        <v>734</v>
      </c>
      <c r="Q343" s="87">
        <v>137717051.3888</v>
      </c>
      <c r="R343" s="87">
        <f t="shared" si="93"/>
        <v>-1564740.79</v>
      </c>
      <c r="S343" s="87">
        <v>4131511.5416999999</v>
      </c>
      <c r="T343" s="87">
        <v>0</v>
      </c>
      <c r="U343" s="87">
        <f t="shared" si="83"/>
        <v>4131511.5416999999</v>
      </c>
      <c r="V343" s="87">
        <v>80215239.525800005</v>
      </c>
      <c r="W343" s="88">
        <f t="shared" si="94"/>
        <v>220499061.6663</v>
      </c>
    </row>
    <row r="344" spans="1:23" ht="24.9" customHeight="1" x14ac:dyDescent="0.25">
      <c r="A344" s="143"/>
      <c r="B344" s="146"/>
      <c r="C344" s="83">
        <v>9</v>
      </c>
      <c r="D344" s="87" t="s">
        <v>384</v>
      </c>
      <c r="E344" s="87">
        <v>96871812.336099997</v>
      </c>
      <c r="F344" s="87">
        <v>0</v>
      </c>
      <c r="G344" s="87">
        <v>2906154.3700999999</v>
      </c>
      <c r="H344" s="87">
        <v>0</v>
      </c>
      <c r="I344" s="87">
        <f t="shared" si="90"/>
        <v>2906154.3700999999</v>
      </c>
      <c r="J344" s="99">
        <v>65006435.821999997</v>
      </c>
      <c r="K344" s="88">
        <f t="shared" si="89"/>
        <v>164784402.5282</v>
      </c>
      <c r="L344" s="82"/>
      <c r="M344" s="146"/>
      <c r="N344" s="89">
        <v>14</v>
      </c>
      <c r="O344" s="151"/>
      <c r="P344" s="87" t="s">
        <v>735</v>
      </c>
      <c r="Q344" s="87">
        <v>124090359.09030001</v>
      </c>
      <c r="R344" s="87">
        <f t="shared" si="93"/>
        <v>-1564740.79</v>
      </c>
      <c r="S344" s="87">
        <v>3722710.7727000001</v>
      </c>
      <c r="T344" s="87">
        <v>0</v>
      </c>
      <c r="U344" s="87">
        <f t="shared" si="83"/>
        <v>3722710.7727000001</v>
      </c>
      <c r="V344" s="87">
        <v>72366849.206300005</v>
      </c>
      <c r="W344" s="88">
        <f t="shared" si="94"/>
        <v>198615178.2793</v>
      </c>
    </row>
    <row r="345" spans="1:23" ht="24.9" customHeight="1" x14ac:dyDescent="0.25">
      <c r="A345" s="143"/>
      <c r="B345" s="146"/>
      <c r="C345" s="83">
        <v>10</v>
      </c>
      <c r="D345" s="87" t="s">
        <v>385</v>
      </c>
      <c r="E345" s="87">
        <v>102339796.7974</v>
      </c>
      <c r="F345" s="87">
        <v>0</v>
      </c>
      <c r="G345" s="87">
        <v>3070193.9038999998</v>
      </c>
      <c r="H345" s="87">
        <v>0</v>
      </c>
      <c r="I345" s="87">
        <f t="shared" si="90"/>
        <v>3070193.9038999998</v>
      </c>
      <c r="J345" s="99">
        <v>66211155.916199997</v>
      </c>
      <c r="K345" s="88">
        <f t="shared" si="89"/>
        <v>171621146.61750001</v>
      </c>
      <c r="L345" s="82"/>
      <c r="M345" s="146"/>
      <c r="N345" s="89">
        <v>15</v>
      </c>
      <c r="O345" s="151"/>
      <c r="P345" s="87" t="s">
        <v>736</v>
      </c>
      <c r="Q345" s="87">
        <v>111115314.86420001</v>
      </c>
      <c r="R345" s="87">
        <f t="shared" si="93"/>
        <v>-1564740.79</v>
      </c>
      <c r="S345" s="87">
        <v>3333459.4459000002</v>
      </c>
      <c r="T345" s="87">
        <v>0</v>
      </c>
      <c r="U345" s="87">
        <f t="shared" si="83"/>
        <v>3333459.4459000002</v>
      </c>
      <c r="V345" s="87">
        <v>64388281.037799999</v>
      </c>
      <c r="W345" s="88">
        <f t="shared" si="94"/>
        <v>177272314.55790001</v>
      </c>
    </row>
    <row r="346" spans="1:23" ht="24.9" customHeight="1" x14ac:dyDescent="0.25">
      <c r="A346" s="143"/>
      <c r="B346" s="146"/>
      <c r="C346" s="83">
        <v>11</v>
      </c>
      <c r="D346" s="87" t="s">
        <v>386</v>
      </c>
      <c r="E346" s="87">
        <v>142360595.3441</v>
      </c>
      <c r="F346" s="87">
        <v>0</v>
      </c>
      <c r="G346" s="87">
        <v>4270817.8602999998</v>
      </c>
      <c r="H346" s="87">
        <v>0</v>
      </c>
      <c r="I346" s="87">
        <f t="shared" si="90"/>
        <v>4270817.8602999998</v>
      </c>
      <c r="J346" s="99">
        <v>90370570.058599994</v>
      </c>
      <c r="K346" s="88">
        <f t="shared" si="89"/>
        <v>237001983.26300001</v>
      </c>
      <c r="L346" s="82"/>
      <c r="M346" s="146"/>
      <c r="N346" s="89">
        <v>16</v>
      </c>
      <c r="O346" s="151"/>
      <c r="P346" s="87" t="s">
        <v>737</v>
      </c>
      <c r="Q346" s="87">
        <v>123475548.3822</v>
      </c>
      <c r="R346" s="87">
        <f t="shared" si="93"/>
        <v>-1564740.79</v>
      </c>
      <c r="S346" s="87">
        <v>3704266.4515</v>
      </c>
      <c r="T346" s="87">
        <v>0</v>
      </c>
      <c r="U346" s="87">
        <f t="shared" si="83"/>
        <v>3704266.4515</v>
      </c>
      <c r="V346" s="87">
        <v>84086382.228799999</v>
      </c>
      <c r="W346" s="88">
        <f t="shared" si="94"/>
        <v>209701456.27249998</v>
      </c>
    </row>
    <row r="347" spans="1:23" ht="24.9" customHeight="1" x14ac:dyDescent="0.25">
      <c r="A347" s="143"/>
      <c r="B347" s="146"/>
      <c r="C347" s="83">
        <v>12</v>
      </c>
      <c r="D347" s="87" t="s">
        <v>387</v>
      </c>
      <c r="E347" s="87">
        <v>105256234.62190001</v>
      </c>
      <c r="F347" s="87">
        <v>0</v>
      </c>
      <c r="G347" s="87">
        <v>3157687.0386999999</v>
      </c>
      <c r="H347" s="87">
        <v>0</v>
      </c>
      <c r="I347" s="87">
        <f t="shared" si="90"/>
        <v>3157687.0386999999</v>
      </c>
      <c r="J347" s="99">
        <v>67667645.183699995</v>
      </c>
      <c r="K347" s="88">
        <f t="shared" si="89"/>
        <v>176081566.8443</v>
      </c>
      <c r="L347" s="82"/>
      <c r="M347" s="146"/>
      <c r="N347" s="89">
        <v>17</v>
      </c>
      <c r="O347" s="151"/>
      <c r="P347" s="87" t="s">
        <v>738</v>
      </c>
      <c r="Q347" s="87">
        <v>122478051.3541</v>
      </c>
      <c r="R347" s="87">
        <f t="shared" si="93"/>
        <v>-1564740.79</v>
      </c>
      <c r="S347" s="87">
        <v>3674341.5405999999</v>
      </c>
      <c r="T347" s="87">
        <v>0</v>
      </c>
      <c r="U347" s="87">
        <f t="shared" si="83"/>
        <v>3674341.5405999999</v>
      </c>
      <c r="V347" s="87">
        <v>78270238.3301</v>
      </c>
      <c r="W347" s="88">
        <f t="shared" si="94"/>
        <v>202857890.4348</v>
      </c>
    </row>
    <row r="348" spans="1:23" ht="24.9" customHeight="1" x14ac:dyDescent="0.25">
      <c r="A348" s="143"/>
      <c r="B348" s="146"/>
      <c r="C348" s="83">
        <v>13</v>
      </c>
      <c r="D348" s="87" t="s">
        <v>388</v>
      </c>
      <c r="E348" s="87">
        <v>88853419.057699993</v>
      </c>
      <c r="F348" s="87">
        <v>0</v>
      </c>
      <c r="G348" s="87">
        <v>2665602.5717000002</v>
      </c>
      <c r="H348" s="87">
        <v>0</v>
      </c>
      <c r="I348" s="87">
        <f t="shared" si="90"/>
        <v>2665602.5717000002</v>
      </c>
      <c r="J348" s="99">
        <v>64771379.705899999</v>
      </c>
      <c r="K348" s="88">
        <f t="shared" si="89"/>
        <v>156290401.3353</v>
      </c>
      <c r="L348" s="82"/>
      <c r="M348" s="146"/>
      <c r="N348" s="89">
        <v>18</v>
      </c>
      <c r="O348" s="151"/>
      <c r="P348" s="87" t="s">
        <v>739</v>
      </c>
      <c r="Q348" s="87">
        <v>137140696.42210001</v>
      </c>
      <c r="R348" s="87">
        <f t="shared" si="93"/>
        <v>-1564740.79</v>
      </c>
      <c r="S348" s="87">
        <v>4114220.8927000002</v>
      </c>
      <c r="T348" s="87">
        <v>0</v>
      </c>
      <c r="U348" s="87">
        <f t="shared" si="83"/>
        <v>4114220.8927000002</v>
      </c>
      <c r="V348" s="87">
        <v>82872768.948200002</v>
      </c>
      <c r="W348" s="88">
        <f t="shared" si="94"/>
        <v>222562945.47299999</v>
      </c>
    </row>
    <row r="349" spans="1:23" ht="24.9" customHeight="1" x14ac:dyDescent="0.25">
      <c r="A349" s="143"/>
      <c r="B349" s="146"/>
      <c r="C349" s="83">
        <v>14</v>
      </c>
      <c r="D349" s="87" t="s">
        <v>389</v>
      </c>
      <c r="E349" s="87">
        <v>122126189.142</v>
      </c>
      <c r="F349" s="87">
        <v>0</v>
      </c>
      <c r="G349" s="87">
        <v>3663785.6743000001</v>
      </c>
      <c r="H349" s="87">
        <v>0</v>
      </c>
      <c r="I349" s="87">
        <f t="shared" si="90"/>
        <v>3663785.6743000001</v>
      </c>
      <c r="J349" s="99">
        <v>83702520.236200005</v>
      </c>
      <c r="K349" s="88">
        <f t="shared" si="89"/>
        <v>209492495.05250001</v>
      </c>
      <c r="L349" s="82"/>
      <c r="M349" s="146"/>
      <c r="N349" s="89">
        <v>19</v>
      </c>
      <c r="O349" s="151"/>
      <c r="P349" s="87" t="s">
        <v>740</v>
      </c>
      <c r="Q349" s="87">
        <v>126438195.3169</v>
      </c>
      <c r="R349" s="87">
        <f t="shared" si="93"/>
        <v>-1564740.79</v>
      </c>
      <c r="S349" s="87">
        <v>3793145.8594999998</v>
      </c>
      <c r="T349" s="87">
        <v>0</v>
      </c>
      <c r="U349" s="87">
        <f t="shared" si="83"/>
        <v>3793145.8594999998</v>
      </c>
      <c r="V349" s="87">
        <v>65841090.366099998</v>
      </c>
      <c r="W349" s="88">
        <f t="shared" si="94"/>
        <v>194507690.7525</v>
      </c>
    </row>
    <row r="350" spans="1:23" ht="24.9" customHeight="1" x14ac:dyDescent="0.25">
      <c r="A350" s="143"/>
      <c r="B350" s="146"/>
      <c r="C350" s="83">
        <v>15</v>
      </c>
      <c r="D350" s="87" t="s">
        <v>390</v>
      </c>
      <c r="E350" s="87">
        <v>137360698.07710001</v>
      </c>
      <c r="F350" s="87">
        <v>0</v>
      </c>
      <c r="G350" s="87">
        <v>4120820.9423000002</v>
      </c>
      <c r="H350" s="87">
        <v>0</v>
      </c>
      <c r="I350" s="87">
        <f t="shared" si="90"/>
        <v>4120820.9423000002</v>
      </c>
      <c r="J350" s="99">
        <v>90136893.919699997</v>
      </c>
      <c r="K350" s="88">
        <f t="shared" si="89"/>
        <v>231618412.9391</v>
      </c>
      <c r="L350" s="82"/>
      <c r="M350" s="146"/>
      <c r="N350" s="89">
        <v>20</v>
      </c>
      <c r="O350" s="151"/>
      <c r="P350" s="87" t="s">
        <v>741</v>
      </c>
      <c r="Q350" s="87">
        <v>115060602.5839</v>
      </c>
      <c r="R350" s="87">
        <f t="shared" si="93"/>
        <v>-1564740.79</v>
      </c>
      <c r="S350" s="87">
        <v>3451818.0775000001</v>
      </c>
      <c r="T350" s="87">
        <v>0</v>
      </c>
      <c r="U350" s="87">
        <f t="shared" si="83"/>
        <v>3451818.0775000001</v>
      </c>
      <c r="V350" s="87">
        <v>58867145.597999997</v>
      </c>
      <c r="W350" s="88">
        <f t="shared" si="94"/>
        <v>175814825.46939999</v>
      </c>
    </row>
    <row r="351" spans="1:23" ht="24.9" customHeight="1" x14ac:dyDescent="0.25">
      <c r="A351" s="143"/>
      <c r="B351" s="146"/>
      <c r="C351" s="83">
        <v>16</v>
      </c>
      <c r="D351" s="87" t="s">
        <v>391</v>
      </c>
      <c r="E351" s="87">
        <v>100672164.7101</v>
      </c>
      <c r="F351" s="87">
        <v>0</v>
      </c>
      <c r="G351" s="87">
        <v>3020164.9413000001</v>
      </c>
      <c r="H351" s="87">
        <v>0</v>
      </c>
      <c r="I351" s="87">
        <f t="shared" si="90"/>
        <v>3020164.9413000001</v>
      </c>
      <c r="J351" s="99">
        <v>68194949.804199994</v>
      </c>
      <c r="K351" s="88">
        <f t="shared" si="89"/>
        <v>171887279.45559999</v>
      </c>
      <c r="L351" s="82"/>
      <c r="M351" s="146"/>
      <c r="N351" s="89">
        <v>21</v>
      </c>
      <c r="O351" s="151"/>
      <c r="P351" s="87" t="s">
        <v>742</v>
      </c>
      <c r="Q351" s="87">
        <v>118609778.1146</v>
      </c>
      <c r="R351" s="87">
        <f t="shared" si="93"/>
        <v>-1564740.79</v>
      </c>
      <c r="S351" s="87">
        <v>3558293.3434000001</v>
      </c>
      <c r="T351" s="87">
        <v>0</v>
      </c>
      <c r="U351" s="87">
        <f t="shared" si="83"/>
        <v>3558293.3434000001</v>
      </c>
      <c r="V351" s="87">
        <v>75925043.746900007</v>
      </c>
      <c r="W351" s="88">
        <f t="shared" si="94"/>
        <v>196528374.4149</v>
      </c>
    </row>
    <row r="352" spans="1:23" ht="24.9" customHeight="1" x14ac:dyDescent="0.25">
      <c r="A352" s="143"/>
      <c r="B352" s="146"/>
      <c r="C352" s="83">
        <v>17</v>
      </c>
      <c r="D352" s="87" t="s">
        <v>392</v>
      </c>
      <c r="E352" s="87">
        <v>106530233.803</v>
      </c>
      <c r="F352" s="87">
        <v>0</v>
      </c>
      <c r="G352" s="87">
        <v>3195907.0140999998</v>
      </c>
      <c r="H352" s="87">
        <v>0</v>
      </c>
      <c r="I352" s="87">
        <f t="shared" si="90"/>
        <v>3195907.0140999998</v>
      </c>
      <c r="J352" s="99">
        <v>73337358.168500006</v>
      </c>
      <c r="K352" s="88">
        <f t="shared" si="89"/>
        <v>183063498.98559999</v>
      </c>
      <c r="L352" s="82"/>
      <c r="M352" s="146"/>
      <c r="N352" s="89">
        <v>22</v>
      </c>
      <c r="O352" s="151"/>
      <c r="P352" s="87" t="s">
        <v>743</v>
      </c>
      <c r="Q352" s="87">
        <v>114121036.722</v>
      </c>
      <c r="R352" s="87">
        <f t="shared" si="93"/>
        <v>-1564740.79</v>
      </c>
      <c r="S352" s="87">
        <v>3423631.1017</v>
      </c>
      <c r="T352" s="87">
        <v>0</v>
      </c>
      <c r="U352" s="87">
        <f t="shared" si="83"/>
        <v>3423631.1017</v>
      </c>
      <c r="V352" s="87">
        <v>73270580.940500006</v>
      </c>
      <c r="W352" s="88">
        <f t="shared" si="94"/>
        <v>189250507.97420001</v>
      </c>
    </row>
    <row r="353" spans="1:23" ht="24.9" customHeight="1" x14ac:dyDescent="0.25">
      <c r="A353" s="143"/>
      <c r="B353" s="146"/>
      <c r="C353" s="83">
        <v>18</v>
      </c>
      <c r="D353" s="87" t="s">
        <v>393</v>
      </c>
      <c r="E353" s="87">
        <v>111109171.5255</v>
      </c>
      <c r="F353" s="87">
        <v>0</v>
      </c>
      <c r="G353" s="87">
        <v>3333275.1458000001</v>
      </c>
      <c r="H353" s="87">
        <v>0</v>
      </c>
      <c r="I353" s="87">
        <f t="shared" si="90"/>
        <v>3333275.1458000001</v>
      </c>
      <c r="J353" s="99">
        <v>77941728.756200001</v>
      </c>
      <c r="K353" s="88">
        <f t="shared" si="89"/>
        <v>192384175.42750001</v>
      </c>
      <c r="L353" s="82"/>
      <c r="M353" s="147"/>
      <c r="N353" s="89">
        <v>23</v>
      </c>
      <c r="O353" s="152"/>
      <c r="P353" s="87" t="s">
        <v>744</v>
      </c>
      <c r="Q353" s="87">
        <v>106988446.8079</v>
      </c>
      <c r="R353" s="87">
        <f t="shared" si="93"/>
        <v>-1564740.79</v>
      </c>
      <c r="S353" s="87">
        <v>3209653.4042000002</v>
      </c>
      <c r="T353" s="87">
        <v>0</v>
      </c>
      <c r="U353" s="87">
        <f t="shared" si="83"/>
        <v>3209653.4042000002</v>
      </c>
      <c r="V353" s="87">
        <v>66018647.432300001</v>
      </c>
      <c r="W353" s="88">
        <f t="shared" si="94"/>
        <v>174652006.85439998</v>
      </c>
    </row>
    <row r="354" spans="1:23" ht="24.9" customHeight="1" x14ac:dyDescent="0.25">
      <c r="A354" s="143"/>
      <c r="B354" s="146"/>
      <c r="C354" s="83">
        <v>19</v>
      </c>
      <c r="D354" s="87" t="s">
        <v>394</v>
      </c>
      <c r="E354" s="87">
        <v>114792061.8308</v>
      </c>
      <c r="F354" s="87">
        <v>0</v>
      </c>
      <c r="G354" s="87">
        <v>3443761.8549000002</v>
      </c>
      <c r="H354" s="87">
        <v>0</v>
      </c>
      <c r="I354" s="87">
        <f t="shared" si="90"/>
        <v>3443761.8549000002</v>
      </c>
      <c r="J354" s="99">
        <v>75088242.571600005</v>
      </c>
      <c r="K354" s="88">
        <f t="shared" si="89"/>
        <v>193324066.25730002</v>
      </c>
      <c r="L354" s="82"/>
      <c r="M354" s="83"/>
      <c r="N354" s="142" t="s">
        <v>935</v>
      </c>
      <c r="O354" s="144"/>
      <c r="P354" s="90"/>
      <c r="Q354" s="90">
        <f>SUM(Q331:Q353)</f>
        <v>2826865255.3203001</v>
      </c>
      <c r="R354" s="90">
        <f t="shared" ref="R354" si="96">SUM(R331:R353)</f>
        <v>-35989038.169999987</v>
      </c>
      <c r="S354" s="90">
        <f>SUM(S331:S353)</f>
        <v>84805957.659699991</v>
      </c>
      <c r="T354" s="90">
        <f t="shared" ref="T354:W354" si="97">SUM(T331:T353)</f>
        <v>0</v>
      </c>
      <c r="U354" s="90">
        <f t="shared" si="83"/>
        <v>84805957.659699991</v>
      </c>
      <c r="V354" s="90">
        <f t="shared" si="97"/>
        <v>1679693946.3274004</v>
      </c>
      <c r="W354" s="90">
        <f t="shared" si="97"/>
        <v>4555376121.1373997</v>
      </c>
    </row>
    <row r="355" spans="1:23" ht="24.9" customHeight="1" x14ac:dyDescent="0.25">
      <c r="A355" s="143"/>
      <c r="B355" s="146"/>
      <c r="C355" s="83">
        <v>20</v>
      </c>
      <c r="D355" s="87" t="s">
        <v>395</v>
      </c>
      <c r="E355" s="87">
        <v>115784632.66749999</v>
      </c>
      <c r="F355" s="87">
        <v>0</v>
      </c>
      <c r="G355" s="87">
        <v>3473538.98</v>
      </c>
      <c r="H355" s="87">
        <v>0</v>
      </c>
      <c r="I355" s="87">
        <f t="shared" si="90"/>
        <v>3473538.98</v>
      </c>
      <c r="J355" s="99">
        <v>76131198.672000006</v>
      </c>
      <c r="K355" s="88">
        <f t="shared" si="89"/>
        <v>195389370.3195</v>
      </c>
      <c r="L355" s="82"/>
      <c r="M355" s="145">
        <v>34</v>
      </c>
      <c r="N355" s="89">
        <v>1</v>
      </c>
      <c r="O355" s="145" t="s">
        <v>64</v>
      </c>
      <c r="P355" s="87" t="s">
        <v>745</v>
      </c>
      <c r="Q355" s="87">
        <v>106193788.31380001</v>
      </c>
      <c r="R355" s="87">
        <v>0</v>
      </c>
      <c r="S355" s="87">
        <v>3185813.6494</v>
      </c>
      <c r="T355" s="87">
        <v>0</v>
      </c>
      <c r="U355" s="87">
        <f t="shared" si="83"/>
        <v>3185813.6494</v>
      </c>
      <c r="V355" s="87">
        <v>60862310.742600001</v>
      </c>
      <c r="W355" s="88">
        <f>Q355+R355+U355+V355</f>
        <v>170241912.7058</v>
      </c>
    </row>
    <row r="356" spans="1:23" ht="24.9" customHeight="1" x14ac:dyDescent="0.25">
      <c r="A356" s="143"/>
      <c r="B356" s="146"/>
      <c r="C356" s="83">
        <v>21</v>
      </c>
      <c r="D356" s="87" t="s">
        <v>396</v>
      </c>
      <c r="E356" s="87">
        <v>108466984.71949999</v>
      </c>
      <c r="F356" s="87">
        <v>0</v>
      </c>
      <c r="G356" s="87">
        <v>3254009.5416000001</v>
      </c>
      <c r="H356" s="87">
        <v>0</v>
      </c>
      <c r="I356" s="87">
        <f t="shared" si="90"/>
        <v>3254009.5416000001</v>
      </c>
      <c r="J356" s="99">
        <v>73324938.373699993</v>
      </c>
      <c r="K356" s="88">
        <f t="shared" si="89"/>
        <v>185045932.63479999</v>
      </c>
      <c r="L356" s="82"/>
      <c r="M356" s="146"/>
      <c r="N356" s="89">
        <v>2</v>
      </c>
      <c r="O356" s="146"/>
      <c r="P356" s="87" t="s">
        <v>746</v>
      </c>
      <c r="Q356" s="87">
        <v>181722027.02059999</v>
      </c>
      <c r="R356" s="87">
        <v>0</v>
      </c>
      <c r="S356" s="87">
        <v>5451660.8106000004</v>
      </c>
      <c r="T356" s="87">
        <v>0</v>
      </c>
      <c r="U356" s="87">
        <f t="shared" si="83"/>
        <v>5451660.8106000004</v>
      </c>
      <c r="V356" s="87">
        <v>79570814.9516</v>
      </c>
      <c r="W356" s="88">
        <f t="shared" ref="W356:W370" si="98">Q356+R356+U356+V356</f>
        <v>266744502.78280002</v>
      </c>
    </row>
    <row r="357" spans="1:23" ht="24.9" customHeight="1" x14ac:dyDescent="0.25">
      <c r="A357" s="143"/>
      <c r="B357" s="146"/>
      <c r="C357" s="83">
        <v>22</v>
      </c>
      <c r="D357" s="87" t="s">
        <v>397</v>
      </c>
      <c r="E357" s="87">
        <v>99492330.82540001</v>
      </c>
      <c r="F357" s="87">
        <v>0</v>
      </c>
      <c r="G357" s="87">
        <v>2984769.9248000002</v>
      </c>
      <c r="H357" s="87">
        <v>0</v>
      </c>
      <c r="I357" s="87">
        <f t="shared" si="90"/>
        <v>2984769.9248000002</v>
      </c>
      <c r="J357" s="99">
        <v>68266708.618599996</v>
      </c>
      <c r="K357" s="88">
        <f t="shared" si="89"/>
        <v>170743809.36879998</v>
      </c>
      <c r="L357" s="82"/>
      <c r="M357" s="146"/>
      <c r="N357" s="89">
        <v>3</v>
      </c>
      <c r="O357" s="146"/>
      <c r="P357" s="87" t="s">
        <v>747</v>
      </c>
      <c r="Q357" s="87">
        <v>124809605.45550001</v>
      </c>
      <c r="R357" s="87">
        <v>0</v>
      </c>
      <c r="S357" s="87">
        <v>3744288.1636999999</v>
      </c>
      <c r="T357" s="87">
        <v>0</v>
      </c>
      <c r="U357" s="87">
        <f t="shared" si="83"/>
        <v>3744288.1636999999</v>
      </c>
      <c r="V357" s="87">
        <v>68097991.186000004</v>
      </c>
      <c r="W357" s="88">
        <f t="shared" si="98"/>
        <v>196651884.80520001</v>
      </c>
    </row>
    <row r="358" spans="1:23" ht="24.9" customHeight="1" x14ac:dyDescent="0.25">
      <c r="A358" s="143"/>
      <c r="B358" s="146"/>
      <c r="C358" s="83">
        <v>23</v>
      </c>
      <c r="D358" s="87" t="s">
        <v>398</v>
      </c>
      <c r="E358" s="87">
        <v>122098828.8272</v>
      </c>
      <c r="F358" s="87">
        <v>0</v>
      </c>
      <c r="G358" s="87">
        <v>3662964.8648000001</v>
      </c>
      <c r="H358" s="87">
        <v>0</v>
      </c>
      <c r="I358" s="87">
        <f t="shared" si="90"/>
        <v>3662964.8648000001</v>
      </c>
      <c r="J358" s="99">
        <v>78018547.486900002</v>
      </c>
      <c r="K358" s="88">
        <f t="shared" si="89"/>
        <v>203780341.1789</v>
      </c>
      <c r="L358" s="82"/>
      <c r="M358" s="146"/>
      <c r="N358" s="89">
        <v>4</v>
      </c>
      <c r="O358" s="146"/>
      <c r="P358" s="87" t="s">
        <v>748</v>
      </c>
      <c r="Q358" s="87">
        <v>149023415.31519997</v>
      </c>
      <c r="R358" s="87">
        <v>0</v>
      </c>
      <c r="S358" s="87">
        <v>4470702.4594999999</v>
      </c>
      <c r="T358" s="87">
        <v>0</v>
      </c>
      <c r="U358" s="87">
        <f t="shared" si="83"/>
        <v>4470702.4594999999</v>
      </c>
      <c r="V358" s="87">
        <v>60994175.230499998</v>
      </c>
      <c r="W358" s="88">
        <f t="shared" si="98"/>
        <v>214488293.00519997</v>
      </c>
    </row>
    <row r="359" spans="1:23" ht="24.9" customHeight="1" x14ac:dyDescent="0.25">
      <c r="A359" s="143"/>
      <c r="B359" s="146"/>
      <c r="C359" s="83">
        <v>24</v>
      </c>
      <c r="D359" s="87" t="s">
        <v>399</v>
      </c>
      <c r="E359" s="87">
        <v>90293116.449100003</v>
      </c>
      <c r="F359" s="87">
        <v>0</v>
      </c>
      <c r="G359" s="87">
        <v>2708793.4934999999</v>
      </c>
      <c r="H359" s="87">
        <v>0</v>
      </c>
      <c r="I359" s="87">
        <f t="shared" si="90"/>
        <v>2708793.4934999999</v>
      </c>
      <c r="J359" s="99">
        <v>60507403.493799999</v>
      </c>
      <c r="K359" s="88">
        <f t="shared" si="89"/>
        <v>153509313.4364</v>
      </c>
      <c r="L359" s="82"/>
      <c r="M359" s="146"/>
      <c r="N359" s="89">
        <v>5</v>
      </c>
      <c r="O359" s="146"/>
      <c r="P359" s="87" t="s">
        <v>749</v>
      </c>
      <c r="Q359" s="87">
        <v>160996771.1954</v>
      </c>
      <c r="R359" s="87">
        <v>0</v>
      </c>
      <c r="S359" s="87">
        <v>4829903.1359000001</v>
      </c>
      <c r="T359" s="87">
        <v>0</v>
      </c>
      <c r="U359" s="87">
        <f t="shared" si="83"/>
        <v>4829903.1359000001</v>
      </c>
      <c r="V359" s="87">
        <v>85062204.216199994</v>
      </c>
      <c r="W359" s="88">
        <f t="shared" si="98"/>
        <v>250888878.54749998</v>
      </c>
    </row>
    <row r="360" spans="1:23" ht="24.9" customHeight="1" x14ac:dyDescent="0.25">
      <c r="A360" s="143"/>
      <c r="B360" s="146"/>
      <c r="C360" s="83">
        <v>25</v>
      </c>
      <c r="D360" s="87" t="s">
        <v>400</v>
      </c>
      <c r="E360" s="87">
        <v>113328643.35880001</v>
      </c>
      <c r="F360" s="87">
        <v>0</v>
      </c>
      <c r="G360" s="87">
        <v>3399859.3007999999</v>
      </c>
      <c r="H360" s="87">
        <v>0</v>
      </c>
      <c r="I360" s="87">
        <f t="shared" si="90"/>
        <v>3399859.3007999999</v>
      </c>
      <c r="J360" s="99">
        <v>68638535.8081</v>
      </c>
      <c r="K360" s="88">
        <f t="shared" si="89"/>
        <v>185367038.4677</v>
      </c>
      <c r="L360" s="82"/>
      <c r="M360" s="146"/>
      <c r="N360" s="89">
        <v>6</v>
      </c>
      <c r="O360" s="146"/>
      <c r="P360" s="87" t="s">
        <v>750</v>
      </c>
      <c r="Q360" s="87">
        <v>111530589.09349999</v>
      </c>
      <c r="R360" s="87">
        <v>0</v>
      </c>
      <c r="S360" s="87">
        <v>3345917.6727999998</v>
      </c>
      <c r="T360" s="87">
        <v>0</v>
      </c>
      <c r="U360" s="87">
        <f t="shared" si="83"/>
        <v>3345917.6727999998</v>
      </c>
      <c r="V360" s="87">
        <v>60422711.339599997</v>
      </c>
      <c r="W360" s="88">
        <f t="shared" si="98"/>
        <v>175299218.10589999</v>
      </c>
    </row>
    <row r="361" spans="1:23" ht="24.9" customHeight="1" x14ac:dyDescent="0.25">
      <c r="A361" s="143"/>
      <c r="B361" s="146"/>
      <c r="C361" s="83">
        <v>26</v>
      </c>
      <c r="D361" s="87" t="s">
        <v>401</v>
      </c>
      <c r="E361" s="87">
        <v>103071826.759</v>
      </c>
      <c r="F361" s="87">
        <v>0</v>
      </c>
      <c r="G361" s="87">
        <v>3092154.8028000002</v>
      </c>
      <c r="H361" s="87">
        <v>0</v>
      </c>
      <c r="I361" s="87">
        <f t="shared" si="90"/>
        <v>3092154.8028000002</v>
      </c>
      <c r="J361" s="99">
        <v>68777760.174400002</v>
      </c>
      <c r="K361" s="88">
        <f t="shared" si="89"/>
        <v>174941741.7362</v>
      </c>
      <c r="L361" s="82"/>
      <c r="M361" s="146"/>
      <c r="N361" s="89">
        <v>7</v>
      </c>
      <c r="O361" s="146"/>
      <c r="P361" s="87" t="s">
        <v>751</v>
      </c>
      <c r="Q361" s="87">
        <v>107273255.15720001</v>
      </c>
      <c r="R361" s="87">
        <v>0</v>
      </c>
      <c r="S361" s="87">
        <v>3218197.6546999998</v>
      </c>
      <c r="T361" s="87">
        <v>0</v>
      </c>
      <c r="U361" s="87">
        <f t="shared" si="83"/>
        <v>3218197.6546999998</v>
      </c>
      <c r="V361" s="87">
        <v>68977189.992200002</v>
      </c>
      <c r="W361" s="88">
        <f t="shared" si="98"/>
        <v>179468642.80410001</v>
      </c>
    </row>
    <row r="362" spans="1:23" ht="24.9" customHeight="1" x14ac:dyDescent="0.25">
      <c r="A362" s="143"/>
      <c r="B362" s="147"/>
      <c r="C362" s="83">
        <v>27</v>
      </c>
      <c r="D362" s="87" t="s">
        <v>402</v>
      </c>
      <c r="E362" s="87">
        <v>95508895.211600006</v>
      </c>
      <c r="F362" s="87">
        <v>0</v>
      </c>
      <c r="G362" s="87">
        <v>2865266.8563000001</v>
      </c>
      <c r="H362" s="87">
        <v>0</v>
      </c>
      <c r="I362" s="87">
        <f t="shared" si="90"/>
        <v>2865266.8563000001</v>
      </c>
      <c r="J362" s="99">
        <v>63258158.042499997</v>
      </c>
      <c r="K362" s="88">
        <f t="shared" si="89"/>
        <v>161632320.11039999</v>
      </c>
      <c r="L362" s="82"/>
      <c r="M362" s="146"/>
      <c r="N362" s="89">
        <v>8</v>
      </c>
      <c r="O362" s="146"/>
      <c r="P362" s="87" t="s">
        <v>752</v>
      </c>
      <c r="Q362" s="87">
        <v>166502762.57609999</v>
      </c>
      <c r="R362" s="87">
        <v>0</v>
      </c>
      <c r="S362" s="87">
        <v>4995082.8772999998</v>
      </c>
      <c r="T362" s="87">
        <v>0</v>
      </c>
      <c r="U362" s="87">
        <f t="shared" ref="U362:U412" si="99">S362-T362</f>
        <v>4995082.8772999998</v>
      </c>
      <c r="V362" s="87">
        <v>77563561.451100007</v>
      </c>
      <c r="W362" s="88">
        <f t="shared" si="98"/>
        <v>249061406.90450001</v>
      </c>
    </row>
    <row r="363" spans="1:23" ht="24.9" customHeight="1" x14ac:dyDescent="0.25">
      <c r="A363" s="83"/>
      <c r="B363" s="141" t="s">
        <v>936</v>
      </c>
      <c r="C363" s="142"/>
      <c r="D363" s="90"/>
      <c r="E363" s="90">
        <f>SUM(E336:E362)</f>
        <v>2986464406.092999</v>
      </c>
      <c r="F363" s="90">
        <f t="shared" ref="F363:G363" si="100">SUM(F336:F362)</f>
        <v>0</v>
      </c>
      <c r="G363" s="90">
        <f t="shared" si="100"/>
        <v>89593932.182999983</v>
      </c>
      <c r="H363" s="87">
        <v>0</v>
      </c>
      <c r="I363" s="90">
        <f t="shared" si="90"/>
        <v>89593932.182999983</v>
      </c>
      <c r="J363" s="90">
        <f>SUM(J336:J362)</f>
        <v>1978316386.8306997</v>
      </c>
      <c r="K363" s="113">
        <f t="shared" si="89"/>
        <v>5054374725.106699</v>
      </c>
      <c r="L363" s="82"/>
      <c r="M363" s="146"/>
      <c r="N363" s="89">
        <v>9</v>
      </c>
      <c r="O363" s="146"/>
      <c r="P363" s="87" t="s">
        <v>753</v>
      </c>
      <c r="Q363" s="87">
        <v>118523205.83580001</v>
      </c>
      <c r="R363" s="87">
        <v>0</v>
      </c>
      <c r="S363" s="87">
        <v>3555696.1751000001</v>
      </c>
      <c r="T363" s="87">
        <v>0</v>
      </c>
      <c r="U363" s="87">
        <f t="shared" si="99"/>
        <v>3555696.1751000001</v>
      </c>
      <c r="V363" s="87">
        <v>61569165.729800001</v>
      </c>
      <c r="W363" s="88">
        <f t="shared" si="98"/>
        <v>183648067.74070001</v>
      </c>
    </row>
    <row r="364" spans="1:23" ht="24.9" customHeight="1" x14ac:dyDescent="0.25">
      <c r="A364" s="143">
        <v>18</v>
      </c>
      <c r="B364" s="145" t="s">
        <v>937</v>
      </c>
      <c r="C364" s="83">
        <v>1</v>
      </c>
      <c r="D364" s="87" t="s">
        <v>403</v>
      </c>
      <c r="E364" s="87">
        <v>178820187.2008</v>
      </c>
      <c r="F364" s="87">
        <v>0</v>
      </c>
      <c r="G364" s="87">
        <v>5364605.6160000004</v>
      </c>
      <c r="H364" s="87">
        <v>0</v>
      </c>
      <c r="I364" s="87">
        <f t="shared" si="90"/>
        <v>5364605.6160000004</v>
      </c>
      <c r="J364" s="99">
        <v>87905157.177100003</v>
      </c>
      <c r="K364" s="88">
        <f t="shared" si="89"/>
        <v>272089949.9939</v>
      </c>
      <c r="L364" s="82"/>
      <c r="M364" s="146"/>
      <c r="N364" s="89">
        <v>10</v>
      </c>
      <c r="O364" s="146"/>
      <c r="P364" s="87" t="s">
        <v>754</v>
      </c>
      <c r="Q364" s="87">
        <v>109432205.15300001</v>
      </c>
      <c r="R364" s="87">
        <v>0</v>
      </c>
      <c r="S364" s="87">
        <v>3282966.1546</v>
      </c>
      <c r="T364" s="87">
        <v>0</v>
      </c>
      <c r="U364" s="87">
        <f t="shared" si="99"/>
        <v>3282966.1546</v>
      </c>
      <c r="V364" s="87">
        <v>62344866.246100001</v>
      </c>
      <c r="W364" s="88">
        <f t="shared" si="98"/>
        <v>175060037.5537</v>
      </c>
    </row>
    <row r="365" spans="1:23" ht="24.9" customHeight="1" x14ac:dyDescent="0.25">
      <c r="A365" s="143"/>
      <c r="B365" s="146"/>
      <c r="C365" s="83">
        <v>2</v>
      </c>
      <c r="D365" s="87" t="s">
        <v>404</v>
      </c>
      <c r="E365" s="87">
        <v>181829076.3779</v>
      </c>
      <c r="F365" s="87">
        <v>0</v>
      </c>
      <c r="G365" s="87">
        <v>5454872.2912999997</v>
      </c>
      <c r="H365" s="87">
        <v>0</v>
      </c>
      <c r="I365" s="87">
        <f t="shared" si="90"/>
        <v>5454872.2912999997</v>
      </c>
      <c r="J365" s="99">
        <v>105674203.5755</v>
      </c>
      <c r="K365" s="88">
        <f t="shared" si="89"/>
        <v>292958152.24470001</v>
      </c>
      <c r="L365" s="82"/>
      <c r="M365" s="146"/>
      <c r="N365" s="89">
        <v>11</v>
      </c>
      <c r="O365" s="146"/>
      <c r="P365" s="87" t="s">
        <v>755</v>
      </c>
      <c r="Q365" s="87">
        <v>163307652.15380001</v>
      </c>
      <c r="R365" s="87">
        <v>0</v>
      </c>
      <c r="S365" s="87">
        <v>4899229.5646000002</v>
      </c>
      <c r="T365" s="87">
        <v>0</v>
      </c>
      <c r="U365" s="87">
        <f t="shared" si="99"/>
        <v>4899229.5646000002</v>
      </c>
      <c r="V365" s="87">
        <v>81947749.010299996</v>
      </c>
      <c r="W365" s="88">
        <f t="shared" si="98"/>
        <v>250154630.72869998</v>
      </c>
    </row>
    <row r="366" spans="1:23" ht="24.9" customHeight="1" x14ac:dyDescent="0.25">
      <c r="A366" s="143"/>
      <c r="B366" s="146"/>
      <c r="C366" s="83">
        <v>3</v>
      </c>
      <c r="D366" s="87" t="s">
        <v>405</v>
      </c>
      <c r="E366" s="87">
        <v>150478081.1972</v>
      </c>
      <c r="F366" s="87">
        <v>0</v>
      </c>
      <c r="G366" s="87">
        <v>4514342.4358999999</v>
      </c>
      <c r="H366" s="87">
        <v>0</v>
      </c>
      <c r="I366" s="87">
        <f t="shared" si="90"/>
        <v>4514342.4358999999</v>
      </c>
      <c r="J366" s="99">
        <v>93128217.542099997</v>
      </c>
      <c r="K366" s="88">
        <f t="shared" si="89"/>
        <v>248120641.17519999</v>
      </c>
      <c r="L366" s="82"/>
      <c r="M366" s="146"/>
      <c r="N366" s="89">
        <v>12</v>
      </c>
      <c r="O366" s="146"/>
      <c r="P366" s="87" t="s">
        <v>756</v>
      </c>
      <c r="Q366" s="87">
        <v>129263286.37390001</v>
      </c>
      <c r="R366" s="87">
        <v>0</v>
      </c>
      <c r="S366" s="87">
        <v>3877898.5912000001</v>
      </c>
      <c r="T366" s="87">
        <v>0</v>
      </c>
      <c r="U366" s="87">
        <f t="shared" si="99"/>
        <v>3877898.5912000001</v>
      </c>
      <c r="V366" s="87">
        <v>68287814.716199994</v>
      </c>
      <c r="W366" s="88">
        <f t="shared" si="98"/>
        <v>201428999.68129998</v>
      </c>
    </row>
    <row r="367" spans="1:23" ht="24.9" customHeight="1" x14ac:dyDescent="0.25">
      <c r="A367" s="143"/>
      <c r="B367" s="146"/>
      <c r="C367" s="83">
        <v>4</v>
      </c>
      <c r="D367" s="87" t="s">
        <v>822</v>
      </c>
      <c r="E367" s="87">
        <v>115865969.7721</v>
      </c>
      <c r="F367" s="87">
        <v>0</v>
      </c>
      <c r="G367" s="87">
        <v>3475979.0932</v>
      </c>
      <c r="H367" s="87">
        <v>0</v>
      </c>
      <c r="I367" s="87">
        <f t="shared" si="90"/>
        <v>3475979.0932</v>
      </c>
      <c r="J367" s="99">
        <v>66209615.656900004</v>
      </c>
      <c r="K367" s="88">
        <f t="shared" si="89"/>
        <v>185551564.52219999</v>
      </c>
      <c r="L367" s="82"/>
      <c r="M367" s="146"/>
      <c r="N367" s="89">
        <v>13</v>
      </c>
      <c r="O367" s="146"/>
      <c r="P367" s="87" t="s">
        <v>757</v>
      </c>
      <c r="Q367" s="87">
        <v>111100070.06569999</v>
      </c>
      <c r="R367" s="87">
        <v>0</v>
      </c>
      <c r="S367" s="87">
        <v>3333002.102</v>
      </c>
      <c r="T367" s="87">
        <v>0</v>
      </c>
      <c r="U367" s="87">
        <f t="shared" si="99"/>
        <v>3333002.102</v>
      </c>
      <c r="V367" s="87">
        <v>64749093.187200002</v>
      </c>
      <c r="W367" s="88">
        <f t="shared" si="98"/>
        <v>179182165.3549</v>
      </c>
    </row>
    <row r="368" spans="1:23" ht="24.9" customHeight="1" x14ac:dyDescent="0.25">
      <c r="A368" s="143"/>
      <c r="B368" s="146"/>
      <c r="C368" s="83">
        <v>5</v>
      </c>
      <c r="D368" s="87" t="s">
        <v>406</v>
      </c>
      <c r="E368" s="87">
        <v>190478423.7024</v>
      </c>
      <c r="F368" s="87">
        <v>0</v>
      </c>
      <c r="G368" s="87">
        <v>5714352.7111</v>
      </c>
      <c r="H368" s="87">
        <v>0</v>
      </c>
      <c r="I368" s="87">
        <f t="shared" si="90"/>
        <v>5714352.7111</v>
      </c>
      <c r="J368" s="99">
        <v>115177493.2174</v>
      </c>
      <c r="K368" s="88">
        <f t="shared" si="89"/>
        <v>311370269.63090003</v>
      </c>
      <c r="L368" s="82"/>
      <c r="M368" s="146"/>
      <c r="N368" s="89">
        <v>14</v>
      </c>
      <c r="O368" s="146"/>
      <c r="P368" s="87" t="s">
        <v>758</v>
      </c>
      <c r="Q368" s="87">
        <v>159135071.6419</v>
      </c>
      <c r="R368" s="87">
        <v>0</v>
      </c>
      <c r="S368" s="87">
        <v>4774052.1492999997</v>
      </c>
      <c r="T368" s="87">
        <v>0</v>
      </c>
      <c r="U368" s="87">
        <f t="shared" si="99"/>
        <v>4774052.1492999997</v>
      </c>
      <c r="V368" s="87">
        <v>84571085.664399996</v>
      </c>
      <c r="W368" s="88">
        <f t="shared" si="98"/>
        <v>248480209.45560002</v>
      </c>
    </row>
    <row r="369" spans="1:23" ht="24.9" customHeight="1" x14ac:dyDescent="0.25">
      <c r="A369" s="143"/>
      <c r="B369" s="146"/>
      <c r="C369" s="83">
        <v>6</v>
      </c>
      <c r="D369" s="87" t="s">
        <v>407</v>
      </c>
      <c r="E369" s="87">
        <v>127603361.77609999</v>
      </c>
      <c r="F369" s="87">
        <v>0</v>
      </c>
      <c r="G369" s="87">
        <v>3828100.8533000001</v>
      </c>
      <c r="H369" s="87">
        <v>0</v>
      </c>
      <c r="I369" s="87">
        <f t="shared" si="90"/>
        <v>3828100.8533000001</v>
      </c>
      <c r="J369" s="99">
        <v>78944965.228200004</v>
      </c>
      <c r="K369" s="88">
        <f t="shared" si="89"/>
        <v>210376427.8576</v>
      </c>
      <c r="L369" s="82"/>
      <c r="M369" s="146"/>
      <c r="N369" s="89">
        <v>15</v>
      </c>
      <c r="O369" s="146"/>
      <c r="P369" s="87" t="s">
        <v>759</v>
      </c>
      <c r="Q369" s="87">
        <v>105492754.65980001</v>
      </c>
      <c r="R369" s="87">
        <v>0</v>
      </c>
      <c r="S369" s="87">
        <v>3164782.6398</v>
      </c>
      <c r="T369" s="87">
        <v>0</v>
      </c>
      <c r="U369" s="87">
        <f t="shared" si="99"/>
        <v>3164782.6398</v>
      </c>
      <c r="V369" s="87">
        <v>61243951.103399999</v>
      </c>
      <c r="W369" s="88">
        <f t="shared" si="98"/>
        <v>169901488.403</v>
      </c>
    </row>
    <row r="370" spans="1:23" ht="24.9" customHeight="1" x14ac:dyDescent="0.25">
      <c r="A370" s="143"/>
      <c r="B370" s="146"/>
      <c r="C370" s="83">
        <v>7</v>
      </c>
      <c r="D370" s="87" t="s">
        <v>408</v>
      </c>
      <c r="E370" s="87">
        <v>111269880.4888</v>
      </c>
      <c r="F370" s="87">
        <v>0</v>
      </c>
      <c r="G370" s="87">
        <v>3338096.4147000001</v>
      </c>
      <c r="H370" s="87">
        <v>0</v>
      </c>
      <c r="I370" s="87">
        <f t="shared" si="90"/>
        <v>3338096.4147000001</v>
      </c>
      <c r="J370" s="99">
        <v>73034216.225999996</v>
      </c>
      <c r="K370" s="88">
        <f t="shared" si="89"/>
        <v>187642193.1295</v>
      </c>
      <c r="L370" s="82"/>
      <c r="M370" s="147"/>
      <c r="N370" s="89">
        <v>16</v>
      </c>
      <c r="O370" s="147"/>
      <c r="P370" s="87" t="s">
        <v>760</v>
      </c>
      <c r="Q370" s="87">
        <v>114438506.30240001</v>
      </c>
      <c r="R370" s="87">
        <v>0</v>
      </c>
      <c r="S370" s="87">
        <v>3433155.1891000001</v>
      </c>
      <c r="T370" s="87">
        <v>0</v>
      </c>
      <c r="U370" s="87">
        <f t="shared" si="99"/>
        <v>3433155.1891000001</v>
      </c>
      <c r="V370" s="87">
        <v>67063314.948899999</v>
      </c>
      <c r="W370" s="88">
        <f t="shared" si="98"/>
        <v>184934976.4404</v>
      </c>
    </row>
    <row r="371" spans="1:23" ht="24.9" customHeight="1" x14ac:dyDescent="0.25">
      <c r="A371" s="143"/>
      <c r="B371" s="146"/>
      <c r="C371" s="83">
        <v>8</v>
      </c>
      <c r="D371" s="87" t="s">
        <v>409</v>
      </c>
      <c r="E371" s="87">
        <v>148259820.20950001</v>
      </c>
      <c r="F371" s="87">
        <v>0</v>
      </c>
      <c r="G371" s="87">
        <v>4447794.6063000001</v>
      </c>
      <c r="H371" s="87">
        <v>0</v>
      </c>
      <c r="I371" s="87">
        <f t="shared" si="90"/>
        <v>4447794.6063000001</v>
      </c>
      <c r="J371" s="99">
        <v>91948797.029899999</v>
      </c>
      <c r="K371" s="88">
        <f t="shared" si="89"/>
        <v>244656411.84570003</v>
      </c>
      <c r="L371" s="82"/>
      <c r="M371" s="83"/>
      <c r="N371" s="142" t="s">
        <v>938</v>
      </c>
      <c r="O371" s="144"/>
      <c r="P371" s="90"/>
      <c r="Q371" s="90">
        <f t="shared" ref="Q371:R371" si="101">SUM(Q355:Q370)</f>
        <v>2118744966.3136001</v>
      </c>
      <c r="R371" s="90">
        <f t="shared" si="101"/>
        <v>0</v>
      </c>
      <c r="S371" s="90">
        <f>SUM(S355:S370)</f>
        <v>63562348.989599995</v>
      </c>
      <c r="T371" s="90">
        <f t="shared" ref="T371:W371" si="102">SUM(T355:T370)</f>
        <v>0</v>
      </c>
      <c r="U371" s="90">
        <f t="shared" si="99"/>
        <v>63562348.989599995</v>
      </c>
      <c r="V371" s="90">
        <f t="shared" si="102"/>
        <v>1113327999.7161</v>
      </c>
      <c r="W371" s="90">
        <f t="shared" si="102"/>
        <v>3295635315.0193005</v>
      </c>
    </row>
    <row r="372" spans="1:23" ht="24.9" customHeight="1" x14ac:dyDescent="0.25">
      <c r="A372" s="143"/>
      <c r="B372" s="146"/>
      <c r="C372" s="83">
        <v>9</v>
      </c>
      <c r="D372" s="87" t="s">
        <v>410</v>
      </c>
      <c r="E372" s="87">
        <v>163546004.01519999</v>
      </c>
      <c r="F372" s="87">
        <v>0</v>
      </c>
      <c r="G372" s="87">
        <v>4906380.1205000002</v>
      </c>
      <c r="H372" s="87">
        <v>0</v>
      </c>
      <c r="I372" s="87">
        <f t="shared" si="90"/>
        <v>4906380.1205000002</v>
      </c>
      <c r="J372" s="99">
        <v>86664864.337400004</v>
      </c>
      <c r="K372" s="88">
        <f t="shared" si="89"/>
        <v>255117248.47310001</v>
      </c>
      <c r="L372" s="82"/>
      <c r="M372" s="145">
        <v>35</v>
      </c>
      <c r="N372" s="89">
        <v>1</v>
      </c>
      <c r="O372" s="84"/>
      <c r="P372" s="87" t="s">
        <v>761</v>
      </c>
      <c r="Q372" s="87">
        <v>118265391.06550001</v>
      </c>
      <c r="R372" s="87">
        <v>0</v>
      </c>
      <c r="S372" s="87">
        <v>3547961.7319999998</v>
      </c>
      <c r="T372" s="87">
        <v>0</v>
      </c>
      <c r="U372" s="87">
        <f t="shared" ref="U372:U388" si="103">S372-T372</f>
        <v>3547961.7319999998</v>
      </c>
      <c r="V372" s="87">
        <v>69370676.2042</v>
      </c>
      <c r="W372" s="88">
        <f>Q372+R372+U372+V372</f>
        <v>191184029.00169998</v>
      </c>
    </row>
    <row r="373" spans="1:23" ht="24.9" customHeight="1" x14ac:dyDescent="0.25">
      <c r="A373" s="143"/>
      <c r="B373" s="146"/>
      <c r="C373" s="83">
        <v>10</v>
      </c>
      <c r="D373" s="87" t="s">
        <v>411</v>
      </c>
      <c r="E373" s="87">
        <v>154502056.00829998</v>
      </c>
      <c r="F373" s="87">
        <v>0</v>
      </c>
      <c r="G373" s="87">
        <v>4635061.6802000003</v>
      </c>
      <c r="H373" s="87">
        <v>0</v>
      </c>
      <c r="I373" s="87">
        <f t="shared" si="90"/>
        <v>4635061.6802000003</v>
      </c>
      <c r="J373" s="99">
        <v>104055643.65260001</v>
      </c>
      <c r="K373" s="88">
        <f t="shared" si="89"/>
        <v>263192761.34109998</v>
      </c>
      <c r="L373" s="82"/>
      <c r="M373" s="146"/>
      <c r="N373" s="89">
        <v>2</v>
      </c>
      <c r="O373" s="145" t="s">
        <v>65</v>
      </c>
      <c r="P373" s="87" t="s">
        <v>762</v>
      </c>
      <c r="Q373" s="87">
        <v>130872363.8805</v>
      </c>
      <c r="R373" s="87">
        <v>0</v>
      </c>
      <c r="S373" s="87">
        <v>3926170.9164</v>
      </c>
      <c r="T373" s="87">
        <v>0</v>
      </c>
      <c r="U373" s="87">
        <f t="shared" si="103"/>
        <v>3926170.9164</v>
      </c>
      <c r="V373" s="87">
        <v>64669860.543399997</v>
      </c>
      <c r="W373" s="88">
        <f t="shared" ref="W373:W388" si="104">Q373+R373+U373+V373</f>
        <v>199468395.34029999</v>
      </c>
    </row>
    <row r="374" spans="1:23" ht="24.9" customHeight="1" x14ac:dyDescent="0.25">
      <c r="A374" s="143"/>
      <c r="B374" s="146"/>
      <c r="C374" s="83">
        <v>11</v>
      </c>
      <c r="D374" s="87" t="s">
        <v>412</v>
      </c>
      <c r="E374" s="87">
        <v>164955113.22509998</v>
      </c>
      <c r="F374" s="87">
        <v>0</v>
      </c>
      <c r="G374" s="87">
        <v>4948653.3968000002</v>
      </c>
      <c r="H374" s="87">
        <v>0</v>
      </c>
      <c r="I374" s="87">
        <f t="shared" si="90"/>
        <v>4948653.3968000002</v>
      </c>
      <c r="J374" s="99">
        <v>110908917.08130001</v>
      </c>
      <c r="K374" s="88">
        <f t="shared" si="89"/>
        <v>280812683.70319998</v>
      </c>
      <c r="L374" s="82"/>
      <c r="M374" s="146"/>
      <c r="N374" s="89">
        <v>3</v>
      </c>
      <c r="O374" s="146"/>
      <c r="P374" s="87" t="s">
        <v>763</v>
      </c>
      <c r="Q374" s="87">
        <v>109578108.88680001</v>
      </c>
      <c r="R374" s="87">
        <v>0</v>
      </c>
      <c r="S374" s="87">
        <v>3287343.2666000002</v>
      </c>
      <c r="T374" s="87">
        <v>0</v>
      </c>
      <c r="U374" s="87">
        <f t="shared" si="103"/>
        <v>3287343.2666000002</v>
      </c>
      <c r="V374" s="87">
        <v>61433047.359300002</v>
      </c>
      <c r="W374" s="88">
        <f t="shared" si="104"/>
        <v>174298499.51270002</v>
      </c>
    </row>
    <row r="375" spans="1:23" ht="24.9" customHeight="1" x14ac:dyDescent="0.25">
      <c r="A375" s="143"/>
      <c r="B375" s="146"/>
      <c r="C375" s="83">
        <v>12</v>
      </c>
      <c r="D375" s="87" t="s">
        <v>413</v>
      </c>
      <c r="E375" s="87">
        <v>142549930.70930001</v>
      </c>
      <c r="F375" s="87">
        <v>0</v>
      </c>
      <c r="G375" s="87">
        <v>4276497.9212999996</v>
      </c>
      <c r="H375" s="87">
        <v>0</v>
      </c>
      <c r="I375" s="87">
        <f t="shared" si="90"/>
        <v>4276497.9212999996</v>
      </c>
      <c r="J375" s="99">
        <v>86154119.443200007</v>
      </c>
      <c r="K375" s="88">
        <f t="shared" si="89"/>
        <v>232980548.07380003</v>
      </c>
      <c r="L375" s="82"/>
      <c r="M375" s="146"/>
      <c r="N375" s="89">
        <v>4</v>
      </c>
      <c r="O375" s="146"/>
      <c r="P375" s="87" t="s">
        <v>764</v>
      </c>
      <c r="Q375" s="87">
        <v>122687531.8001</v>
      </c>
      <c r="R375" s="87">
        <v>0</v>
      </c>
      <c r="S375" s="87">
        <v>3680625.9539999999</v>
      </c>
      <c r="T375" s="87">
        <v>0</v>
      </c>
      <c r="U375" s="87">
        <f t="shared" si="103"/>
        <v>3680625.9539999999</v>
      </c>
      <c r="V375" s="87">
        <v>68928010.185100004</v>
      </c>
      <c r="W375" s="88">
        <f t="shared" si="104"/>
        <v>195296167.93919998</v>
      </c>
    </row>
    <row r="376" spans="1:23" ht="24.9" customHeight="1" x14ac:dyDescent="0.25">
      <c r="A376" s="143"/>
      <c r="B376" s="146"/>
      <c r="C376" s="83">
        <v>13</v>
      </c>
      <c r="D376" s="87" t="s">
        <v>414</v>
      </c>
      <c r="E376" s="87">
        <v>123500655.30859999</v>
      </c>
      <c r="F376" s="87">
        <v>0</v>
      </c>
      <c r="G376" s="87">
        <v>3705019.6592999999</v>
      </c>
      <c r="H376" s="87">
        <v>0</v>
      </c>
      <c r="I376" s="87">
        <f t="shared" si="90"/>
        <v>3705019.6592999999</v>
      </c>
      <c r="J376" s="99">
        <v>83338352.635299996</v>
      </c>
      <c r="K376" s="88">
        <f t="shared" si="89"/>
        <v>210544027.60319999</v>
      </c>
      <c r="L376" s="82"/>
      <c r="M376" s="146"/>
      <c r="N376" s="89">
        <v>5</v>
      </c>
      <c r="O376" s="146"/>
      <c r="P376" s="87" t="s">
        <v>765</v>
      </c>
      <c r="Q376" s="87">
        <v>172078648.99860001</v>
      </c>
      <c r="R376" s="87">
        <v>0</v>
      </c>
      <c r="S376" s="87">
        <v>5162359.47</v>
      </c>
      <c r="T376" s="87">
        <v>0</v>
      </c>
      <c r="U376" s="87">
        <f t="shared" si="103"/>
        <v>5162359.47</v>
      </c>
      <c r="V376" s="87">
        <v>94053561.6972</v>
      </c>
      <c r="W376" s="88">
        <f t="shared" si="104"/>
        <v>271294570.16579998</v>
      </c>
    </row>
    <row r="377" spans="1:23" ht="24.9" customHeight="1" x14ac:dyDescent="0.25">
      <c r="A377" s="143"/>
      <c r="B377" s="146"/>
      <c r="C377" s="83">
        <v>14</v>
      </c>
      <c r="D377" s="87" t="s">
        <v>415</v>
      </c>
      <c r="E377" s="87">
        <v>127165138.25160001</v>
      </c>
      <c r="F377" s="87">
        <v>0</v>
      </c>
      <c r="G377" s="87">
        <v>3814954.1475</v>
      </c>
      <c r="H377" s="87">
        <v>0</v>
      </c>
      <c r="I377" s="87">
        <f t="shared" si="90"/>
        <v>3814954.1475</v>
      </c>
      <c r="J377" s="99">
        <v>75277599.158099994</v>
      </c>
      <c r="K377" s="88">
        <f t="shared" si="89"/>
        <v>206257691.55720001</v>
      </c>
      <c r="L377" s="82"/>
      <c r="M377" s="146"/>
      <c r="N377" s="89">
        <v>6</v>
      </c>
      <c r="O377" s="146"/>
      <c r="P377" s="87" t="s">
        <v>766</v>
      </c>
      <c r="Q377" s="87">
        <v>142608755.95369998</v>
      </c>
      <c r="R377" s="87">
        <v>0</v>
      </c>
      <c r="S377" s="87">
        <v>4278262.6786000002</v>
      </c>
      <c r="T377" s="87">
        <v>0</v>
      </c>
      <c r="U377" s="87">
        <f t="shared" si="103"/>
        <v>4278262.6786000002</v>
      </c>
      <c r="V377" s="87">
        <v>72055958.501399994</v>
      </c>
      <c r="W377" s="88">
        <f t="shared" si="104"/>
        <v>218942977.13369998</v>
      </c>
    </row>
    <row r="378" spans="1:23" ht="24.9" customHeight="1" x14ac:dyDescent="0.25">
      <c r="A378" s="143"/>
      <c r="B378" s="146"/>
      <c r="C378" s="83">
        <v>15</v>
      </c>
      <c r="D378" s="87" t="s">
        <v>416</v>
      </c>
      <c r="E378" s="87">
        <v>147206096.2186</v>
      </c>
      <c r="F378" s="87">
        <v>0</v>
      </c>
      <c r="G378" s="87">
        <v>4416182.8865999999</v>
      </c>
      <c r="H378" s="87">
        <v>0</v>
      </c>
      <c r="I378" s="87">
        <f t="shared" si="90"/>
        <v>4416182.8865999999</v>
      </c>
      <c r="J378" s="99">
        <v>92456321.977300003</v>
      </c>
      <c r="K378" s="88">
        <f t="shared" si="89"/>
        <v>244078601.08249998</v>
      </c>
      <c r="L378" s="82"/>
      <c r="M378" s="146"/>
      <c r="N378" s="89">
        <v>7</v>
      </c>
      <c r="O378" s="146"/>
      <c r="P378" s="87" t="s">
        <v>767</v>
      </c>
      <c r="Q378" s="87">
        <v>131295628.63590001</v>
      </c>
      <c r="R378" s="87">
        <v>0</v>
      </c>
      <c r="S378" s="87">
        <v>3938868.8591</v>
      </c>
      <c r="T378" s="87">
        <v>0</v>
      </c>
      <c r="U378" s="87">
        <f t="shared" si="103"/>
        <v>3938868.8591</v>
      </c>
      <c r="V378" s="87">
        <v>67884287.430800006</v>
      </c>
      <c r="W378" s="88">
        <f t="shared" si="104"/>
        <v>203118784.92580003</v>
      </c>
    </row>
    <row r="379" spans="1:23" ht="24.9" customHeight="1" x14ac:dyDescent="0.25">
      <c r="A379" s="143"/>
      <c r="B379" s="146"/>
      <c r="C379" s="83">
        <v>16</v>
      </c>
      <c r="D379" s="87" t="s">
        <v>417</v>
      </c>
      <c r="E379" s="87">
        <v>114177987.53719999</v>
      </c>
      <c r="F379" s="87">
        <v>0</v>
      </c>
      <c r="G379" s="87">
        <v>3425339.6261</v>
      </c>
      <c r="H379" s="87">
        <v>0</v>
      </c>
      <c r="I379" s="87">
        <f t="shared" si="90"/>
        <v>3425339.6261</v>
      </c>
      <c r="J379" s="99">
        <v>70521891.070999995</v>
      </c>
      <c r="K379" s="88">
        <f t="shared" si="89"/>
        <v>188125218.23429999</v>
      </c>
      <c r="L379" s="82"/>
      <c r="M379" s="146"/>
      <c r="N379" s="89">
        <v>8</v>
      </c>
      <c r="O379" s="146"/>
      <c r="P379" s="87" t="s">
        <v>768</v>
      </c>
      <c r="Q379" s="87">
        <v>114068970.78850001</v>
      </c>
      <c r="R379" s="87">
        <v>0</v>
      </c>
      <c r="S379" s="87">
        <v>3422069.1236999999</v>
      </c>
      <c r="T379" s="87">
        <v>0</v>
      </c>
      <c r="U379" s="87">
        <f t="shared" si="103"/>
        <v>3422069.1236999999</v>
      </c>
      <c r="V379" s="87">
        <v>63809061.433200002</v>
      </c>
      <c r="W379" s="88">
        <f t="shared" si="104"/>
        <v>181300101.34540001</v>
      </c>
    </row>
    <row r="380" spans="1:23" ht="24.9" customHeight="1" x14ac:dyDescent="0.25">
      <c r="A380" s="143"/>
      <c r="B380" s="146"/>
      <c r="C380" s="83">
        <v>17</v>
      </c>
      <c r="D380" s="87" t="s">
        <v>418</v>
      </c>
      <c r="E380" s="87">
        <v>158869882.53560001</v>
      </c>
      <c r="F380" s="87">
        <v>0</v>
      </c>
      <c r="G380" s="87">
        <v>4766096.4760999996</v>
      </c>
      <c r="H380" s="87">
        <v>0</v>
      </c>
      <c r="I380" s="87">
        <f t="shared" si="90"/>
        <v>4766096.4760999996</v>
      </c>
      <c r="J380" s="99">
        <v>99987317.541099995</v>
      </c>
      <c r="K380" s="88">
        <f t="shared" si="89"/>
        <v>263623296.5528</v>
      </c>
      <c r="L380" s="82"/>
      <c r="M380" s="146"/>
      <c r="N380" s="89">
        <v>9</v>
      </c>
      <c r="O380" s="146"/>
      <c r="P380" s="87" t="s">
        <v>769</v>
      </c>
      <c r="Q380" s="87">
        <v>150438720.44499999</v>
      </c>
      <c r="R380" s="87">
        <v>0</v>
      </c>
      <c r="S380" s="87">
        <v>4513161.6134000001</v>
      </c>
      <c r="T380" s="87">
        <v>0</v>
      </c>
      <c r="U380" s="87">
        <f t="shared" si="103"/>
        <v>4513161.6134000001</v>
      </c>
      <c r="V380" s="87">
        <v>83063269.958700001</v>
      </c>
      <c r="W380" s="88">
        <f t="shared" si="104"/>
        <v>238015152.01710001</v>
      </c>
    </row>
    <row r="381" spans="1:23" ht="24.9" customHeight="1" x14ac:dyDescent="0.25">
      <c r="A381" s="143"/>
      <c r="B381" s="146"/>
      <c r="C381" s="83">
        <v>18</v>
      </c>
      <c r="D381" s="87" t="s">
        <v>419</v>
      </c>
      <c r="E381" s="87">
        <v>106858126.035</v>
      </c>
      <c r="F381" s="87">
        <v>0</v>
      </c>
      <c r="G381" s="87">
        <v>3205743.781</v>
      </c>
      <c r="H381" s="87">
        <v>0</v>
      </c>
      <c r="I381" s="87">
        <f t="shared" si="90"/>
        <v>3205743.781</v>
      </c>
      <c r="J381" s="99">
        <v>71636145.993300006</v>
      </c>
      <c r="K381" s="88">
        <f t="shared" si="89"/>
        <v>181700015.80930001</v>
      </c>
      <c r="L381" s="82"/>
      <c r="M381" s="146"/>
      <c r="N381" s="89">
        <v>10</v>
      </c>
      <c r="O381" s="146"/>
      <c r="P381" s="87" t="s">
        <v>770</v>
      </c>
      <c r="Q381" s="87">
        <v>106097598.3071</v>
      </c>
      <c r="R381" s="87">
        <v>0</v>
      </c>
      <c r="S381" s="87">
        <v>3182927.9492000001</v>
      </c>
      <c r="T381" s="87">
        <v>0</v>
      </c>
      <c r="U381" s="87">
        <f t="shared" si="103"/>
        <v>3182927.9492000001</v>
      </c>
      <c r="V381" s="87">
        <v>64342959.278200001</v>
      </c>
      <c r="W381" s="88">
        <f t="shared" si="104"/>
        <v>173623485.5345</v>
      </c>
    </row>
    <row r="382" spans="1:23" ht="24.9" customHeight="1" x14ac:dyDescent="0.25">
      <c r="A382" s="143"/>
      <c r="B382" s="146"/>
      <c r="C382" s="83">
        <v>19</v>
      </c>
      <c r="D382" s="87" t="s">
        <v>420</v>
      </c>
      <c r="E382" s="87">
        <v>140999161.00850001</v>
      </c>
      <c r="F382" s="87">
        <v>0</v>
      </c>
      <c r="G382" s="87">
        <v>4229974.8302999996</v>
      </c>
      <c r="H382" s="87">
        <v>0</v>
      </c>
      <c r="I382" s="87">
        <f t="shared" si="90"/>
        <v>4229974.8302999996</v>
      </c>
      <c r="J382" s="99">
        <v>93196296.417199999</v>
      </c>
      <c r="K382" s="88">
        <f t="shared" si="89"/>
        <v>238425432.25600001</v>
      </c>
      <c r="L382" s="82"/>
      <c r="M382" s="146"/>
      <c r="N382" s="89">
        <v>11</v>
      </c>
      <c r="O382" s="146"/>
      <c r="P382" s="87" t="s">
        <v>771</v>
      </c>
      <c r="Q382" s="87">
        <v>101624630.3876</v>
      </c>
      <c r="R382" s="87">
        <v>0</v>
      </c>
      <c r="S382" s="87">
        <v>3048738.9116000002</v>
      </c>
      <c r="T382" s="87">
        <v>0</v>
      </c>
      <c r="U382" s="87">
        <f t="shared" si="103"/>
        <v>3048738.9116000002</v>
      </c>
      <c r="V382" s="87">
        <v>57383887.5977</v>
      </c>
      <c r="W382" s="88">
        <f t="shared" si="104"/>
        <v>162057256.8969</v>
      </c>
    </row>
    <row r="383" spans="1:23" ht="24.9" customHeight="1" x14ac:dyDescent="0.25">
      <c r="A383" s="143"/>
      <c r="B383" s="146"/>
      <c r="C383" s="83">
        <v>20</v>
      </c>
      <c r="D383" s="87" t="s">
        <v>421</v>
      </c>
      <c r="E383" s="87">
        <v>118217512.8248</v>
      </c>
      <c r="F383" s="87">
        <v>0</v>
      </c>
      <c r="G383" s="87">
        <v>3546525.3846999998</v>
      </c>
      <c r="H383" s="87">
        <v>0</v>
      </c>
      <c r="I383" s="87">
        <f t="shared" si="90"/>
        <v>3546525.3846999998</v>
      </c>
      <c r="J383" s="99">
        <v>72107484.871900007</v>
      </c>
      <c r="K383" s="88">
        <f t="shared" si="89"/>
        <v>193871523.08140001</v>
      </c>
      <c r="L383" s="82"/>
      <c r="M383" s="146"/>
      <c r="N383" s="89">
        <v>12</v>
      </c>
      <c r="O383" s="146"/>
      <c r="P383" s="87" t="s">
        <v>772</v>
      </c>
      <c r="Q383" s="87">
        <v>108957144.88710001</v>
      </c>
      <c r="R383" s="87">
        <v>0</v>
      </c>
      <c r="S383" s="87">
        <v>3268714.3465999998</v>
      </c>
      <c r="T383" s="87">
        <v>0</v>
      </c>
      <c r="U383" s="87">
        <f t="shared" si="103"/>
        <v>3268714.3465999998</v>
      </c>
      <c r="V383" s="87">
        <v>61403761.1765</v>
      </c>
      <c r="W383" s="88">
        <f t="shared" si="104"/>
        <v>173629620.4102</v>
      </c>
    </row>
    <row r="384" spans="1:23" ht="24.9" customHeight="1" x14ac:dyDescent="0.25">
      <c r="A384" s="143"/>
      <c r="B384" s="146"/>
      <c r="C384" s="83">
        <v>21</v>
      </c>
      <c r="D384" s="87" t="s">
        <v>422</v>
      </c>
      <c r="E384" s="87">
        <v>150684203.44670001</v>
      </c>
      <c r="F384" s="87">
        <v>0</v>
      </c>
      <c r="G384" s="87">
        <v>4520526.1034000004</v>
      </c>
      <c r="H384" s="87">
        <v>0</v>
      </c>
      <c r="I384" s="87">
        <f t="shared" si="90"/>
        <v>4520526.1034000004</v>
      </c>
      <c r="J384" s="99">
        <v>94177460.205200002</v>
      </c>
      <c r="K384" s="88">
        <f t="shared" si="89"/>
        <v>249382189.75529999</v>
      </c>
      <c r="L384" s="82"/>
      <c r="M384" s="146"/>
      <c r="N384" s="89">
        <v>13</v>
      </c>
      <c r="O384" s="146"/>
      <c r="P384" s="87" t="s">
        <v>773</v>
      </c>
      <c r="Q384" s="87">
        <v>118503781.7694</v>
      </c>
      <c r="R384" s="87">
        <v>0</v>
      </c>
      <c r="S384" s="87">
        <v>3555113.4531</v>
      </c>
      <c r="T384" s="87">
        <v>0</v>
      </c>
      <c r="U384" s="87">
        <f t="shared" si="103"/>
        <v>3555113.4531</v>
      </c>
      <c r="V384" s="87">
        <v>71034315.382200003</v>
      </c>
      <c r="W384" s="88">
        <f t="shared" si="104"/>
        <v>193093210.6047</v>
      </c>
    </row>
    <row r="385" spans="1:23" ht="24.9" customHeight="1" x14ac:dyDescent="0.25">
      <c r="A385" s="143"/>
      <c r="B385" s="146"/>
      <c r="C385" s="83">
        <v>22</v>
      </c>
      <c r="D385" s="87" t="s">
        <v>423</v>
      </c>
      <c r="E385" s="87">
        <v>168585244.8696</v>
      </c>
      <c r="F385" s="87">
        <v>0</v>
      </c>
      <c r="G385" s="87">
        <v>5057557.3460999997</v>
      </c>
      <c r="H385" s="87">
        <v>0</v>
      </c>
      <c r="I385" s="87">
        <f t="shared" si="90"/>
        <v>5057557.3460999997</v>
      </c>
      <c r="J385" s="99">
        <v>97719401.680999994</v>
      </c>
      <c r="K385" s="88">
        <f t="shared" si="89"/>
        <v>271362203.89670002</v>
      </c>
      <c r="L385" s="82"/>
      <c r="M385" s="146"/>
      <c r="N385" s="89">
        <v>14</v>
      </c>
      <c r="O385" s="146"/>
      <c r="P385" s="87" t="s">
        <v>774</v>
      </c>
      <c r="Q385" s="87">
        <v>130399931.0078</v>
      </c>
      <c r="R385" s="87">
        <v>0</v>
      </c>
      <c r="S385" s="87">
        <v>3911997.9301999998</v>
      </c>
      <c r="T385" s="87">
        <v>0</v>
      </c>
      <c r="U385" s="87">
        <f t="shared" si="103"/>
        <v>3911997.9301999998</v>
      </c>
      <c r="V385" s="87">
        <v>79504922.087300003</v>
      </c>
      <c r="W385" s="88">
        <f t="shared" si="104"/>
        <v>213816851.0253</v>
      </c>
    </row>
    <row r="386" spans="1:23" ht="24.9" customHeight="1" x14ac:dyDescent="0.25">
      <c r="A386" s="143"/>
      <c r="B386" s="147"/>
      <c r="C386" s="83">
        <v>23</v>
      </c>
      <c r="D386" s="87" t="s">
        <v>424</v>
      </c>
      <c r="E386" s="87">
        <v>172140100.35770002</v>
      </c>
      <c r="F386" s="87">
        <v>0</v>
      </c>
      <c r="G386" s="87">
        <v>5164203.0107000005</v>
      </c>
      <c r="H386" s="87">
        <v>0</v>
      </c>
      <c r="I386" s="87">
        <f t="shared" si="90"/>
        <v>5164203.0107000005</v>
      </c>
      <c r="J386" s="99">
        <v>111799462.36660001</v>
      </c>
      <c r="K386" s="88">
        <f t="shared" si="89"/>
        <v>289103765.73500001</v>
      </c>
      <c r="L386" s="82"/>
      <c r="M386" s="146"/>
      <c r="N386" s="89">
        <v>15</v>
      </c>
      <c r="O386" s="146"/>
      <c r="P386" s="87" t="s">
        <v>775</v>
      </c>
      <c r="Q386" s="87">
        <v>120944631.80240001</v>
      </c>
      <c r="R386" s="87">
        <v>0</v>
      </c>
      <c r="S386" s="87">
        <v>3628338.9541000002</v>
      </c>
      <c r="T386" s="87">
        <v>0</v>
      </c>
      <c r="U386" s="87">
        <f t="shared" si="103"/>
        <v>3628338.9541000002</v>
      </c>
      <c r="V386" s="87">
        <v>59775541.413199998</v>
      </c>
      <c r="W386" s="88">
        <f t="shared" si="104"/>
        <v>184348512.1697</v>
      </c>
    </row>
    <row r="387" spans="1:23" ht="24.9" customHeight="1" x14ac:dyDescent="0.25">
      <c r="A387" s="83"/>
      <c r="B387" s="141" t="s">
        <v>939</v>
      </c>
      <c r="C387" s="142"/>
      <c r="D387" s="90"/>
      <c r="E387" s="90">
        <f>SUM(E364:E386)</f>
        <v>3358562013.0766001</v>
      </c>
      <c r="F387" s="90">
        <f t="shared" ref="F387:G387" si="105">SUM(F364:F386)</f>
        <v>0</v>
      </c>
      <c r="G387" s="90">
        <f t="shared" si="105"/>
        <v>100756860.39240003</v>
      </c>
      <c r="H387" s="87">
        <v>0</v>
      </c>
      <c r="I387" s="90">
        <f t="shared" si="90"/>
        <v>100756860.39240003</v>
      </c>
      <c r="J387" s="90">
        <f>SUM(J364:J386)</f>
        <v>2062023944.0855999</v>
      </c>
      <c r="K387" s="113">
        <f t="shared" si="89"/>
        <v>5521342817.5545998</v>
      </c>
      <c r="L387" s="101"/>
      <c r="M387" s="146"/>
      <c r="N387" s="89">
        <v>16</v>
      </c>
      <c r="O387" s="146"/>
      <c r="P387" s="87" t="s">
        <v>776</v>
      </c>
      <c r="Q387" s="87">
        <v>126045035.4232</v>
      </c>
      <c r="R387" s="87">
        <v>0</v>
      </c>
      <c r="S387" s="87">
        <v>3781351.0627000001</v>
      </c>
      <c r="T387" s="87">
        <v>0</v>
      </c>
      <c r="U387" s="87">
        <f t="shared" si="103"/>
        <v>3781351.0627000001</v>
      </c>
      <c r="V387" s="87">
        <v>67230024.908000007</v>
      </c>
      <c r="W387" s="88">
        <f t="shared" si="104"/>
        <v>197056411.39390001</v>
      </c>
    </row>
    <row r="388" spans="1:23" ht="24.9" customHeight="1" x14ac:dyDescent="0.25">
      <c r="A388" s="143">
        <v>19</v>
      </c>
      <c r="B388" s="143" t="s">
        <v>49</v>
      </c>
      <c r="C388" s="83">
        <v>1</v>
      </c>
      <c r="D388" s="87" t="s">
        <v>425</v>
      </c>
      <c r="E388" s="87">
        <v>110465765.9675</v>
      </c>
      <c r="F388" s="87">
        <f>-11651464.66</f>
        <v>-11651464.66</v>
      </c>
      <c r="G388" s="87">
        <v>3313972.9789999998</v>
      </c>
      <c r="H388" s="87">
        <v>0</v>
      </c>
      <c r="I388" s="87">
        <f t="shared" si="90"/>
        <v>3313972.9789999998</v>
      </c>
      <c r="J388" s="99">
        <v>80394826.111399993</v>
      </c>
      <c r="K388" s="88">
        <f t="shared" si="89"/>
        <v>182523100.39789999</v>
      </c>
      <c r="L388" s="82"/>
      <c r="M388" s="147"/>
      <c r="N388" s="89">
        <v>17</v>
      </c>
      <c r="O388" s="147"/>
      <c r="P388" s="87" t="s">
        <v>777</v>
      </c>
      <c r="Q388" s="87">
        <v>125745508.32380001</v>
      </c>
      <c r="R388" s="87">
        <v>0</v>
      </c>
      <c r="S388" s="87">
        <v>3772365.2497</v>
      </c>
      <c r="T388" s="87">
        <v>0</v>
      </c>
      <c r="U388" s="87">
        <f t="shared" si="103"/>
        <v>3772365.2497</v>
      </c>
      <c r="V388" s="87">
        <v>64970695.572700001</v>
      </c>
      <c r="W388" s="88">
        <f t="shared" si="104"/>
        <v>194488569.1462</v>
      </c>
    </row>
    <row r="389" spans="1:23" ht="24.9" customHeight="1" x14ac:dyDescent="0.25">
      <c r="A389" s="143"/>
      <c r="B389" s="143"/>
      <c r="C389" s="83">
        <v>2</v>
      </c>
      <c r="D389" s="87" t="s">
        <v>426</v>
      </c>
      <c r="E389" s="87">
        <v>113145975.2931</v>
      </c>
      <c r="F389" s="87">
        <f t="shared" ref="F389:F412" si="106">-11651464.66</f>
        <v>-11651464.66</v>
      </c>
      <c r="G389" s="87">
        <v>3394379.2588</v>
      </c>
      <c r="H389" s="87">
        <v>0</v>
      </c>
      <c r="I389" s="87">
        <f t="shared" si="90"/>
        <v>3394379.2588</v>
      </c>
      <c r="J389" s="99">
        <v>82850572.201299995</v>
      </c>
      <c r="K389" s="88">
        <f t="shared" si="89"/>
        <v>187739462.0932</v>
      </c>
      <c r="L389" s="82"/>
      <c r="M389" s="83"/>
      <c r="N389" s="142"/>
      <c r="O389" s="144"/>
      <c r="P389" s="90"/>
      <c r="Q389" s="90">
        <f>SUM(Q372:Q388)</f>
        <v>2130212382.3630002</v>
      </c>
      <c r="R389" s="90">
        <f t="shared" ref="R389" si="107">SUM(R372:R388)</f>
        <v>0</v>
      </c>
      <c r="S389" s="90">
        <f>SUM(S372:S388)</f>
        <v>63906371.471000008</v>
      </c>
      <c r="T389" s="90">
        <f>SUM(T372:T388)</f>
        <v>0</v>
      </c>
      <c r="U389" s="90">
        <f t="shared" si="99"/>
        <v>63906371.471000008</v>
      </c>
      <c r="V389" s="90">
        <f>SUM(V372:V388)</f>
        <v>1170913840.7291</v>
      </c>
      <c r="W389" s="90">
        <f>SUM(W372:W388)</f>
        <v>3365032594.5631008</v>
      </c>
    </row>
    <row r="390" spans="1:23" ht="24.9" customHeight="1" x14ac:dyDescent="0.25">
      <c r="A390" s="143"/>
      <c r="B390" s="143"/>
      <c r="C390" s="83">
        <v>3</v>
      </c>
      <c r="D390" s="87" t="s">
        <v>427</v>
      </c>
      <c r="E390" s="87">
        <v>103166837.955</v>
      </c>
      <c r="F390" s="87">
        <f t="shared" si="106"/>
        <v>-11651464.66</v>
      </c>
      <c r="G390" s="87">
        <v>3095005.1386000002</v>
      </c>
      <c r="H390" s="87">
        <v>0</v>
      </c>
      <c r="I390" s="87">
        <f t="shared" si="90"/>
        <v>3095005.1386000002</v>
      </c>
      <c r="J390" s="99">
        <v>78663721.381500006</v>
      </c>
      <c r="K390" s="88">
        <f t="shared" si="89"/>
        <v>173274099.81510001</v>
      </c>
      <c r="L390" s="82"/>
      <c r="M390" s="145">
        <v>36</v>
      </c>
      <c r="N390" s="89">
        <v>1</v>
      </c>
      <c r="O390" s="145" t="s">
        <v>66</v>
      </c>
      <c r="P390" s="87" t="s">
        <v>778</v>
      </c>
      <c r="Q390" s="87">
        <v>118360527.7013</v>
      </c>
      <c r="R390" s="87">
        <v>0</v>
      </c>
      <c r="S390" s="87">
        <v>3550815.8309999998</v>
      </c>
      <c r="T390" s="87">
        <v>0</v>
      </c>
      <c r="U390" s="87">
        <f t="shared" si="99"/>
        <v>3550815.8309999998</v>
      </c>
      <c r="V390" s="87">
        <v>69064201.806899995</v>
      </c>
      <c r="W390" s="88">
        <f>Q390+R390+U390+V390</f>
        <v>190975545.33919999</v>
      </c>
    </row>
    <row r="391" spans="1:23" ht="24.9" customHeight="1" x14ac:dyDescent="0.25">
      <c r="A391" s="143"/>
      <c r="B391" s="143"/>
      <c r="C391" s="83">
        <v>4</v>
      </c>
      <c r="D391" s="87" t="s">
        <v>428</v>
      </c>
      <c r="E391" s="87">
        <v>111921756.44250001</v>
      </c>
      <c r="F391" s="87">
        <f t="shared" si="106"/>
        <v>-11651464.66</v>
      </c>
      <c r="G391" s="87">
        <v>3357652.6932999999</v>
      </c>
      <c r="H391" s="87">
        <v>0</v>
      </c>
      <c r="I391" s="87">
        <f t="shared" si="90"/>
        <v>3357652.6932999999</v>
      </c>
      <c r="J391" s="99">
        <v>82652162.146400005</v>
      </c>
      <c r="K391" s="88">
        <f t="shared" si="89"/>
        <v>186280106.62220001</v>
      </c>
      <c r="L391" s="82"/>
      <c r="M391" s="146"/>
      <c r="N391" s="89">
        <v>2</v>
      </c>
      <c r="O391" s="146"/>
      <c r="P391" s="87" t="s">
        <v>779</v>
      </c>
      <c r="Q391" s="87">
        <v>114602573.0811</v>
      </c>
      <c r="R391" s="87">
        <v>0</v>
      </c>
      <c r="S391" s="87">
        <v>3438077.1924000001</v>
      </c>
      <c r="T391" s="87">
        <v>0</v>
      </c>
      <c r="U391" s="87">
        <f t="shared" si="99"/>
        <v>3438077.1924000001</v>
      </c>
      <c r="V391" s="87">
        <v>75906588.748799995</v>
      </c>
      <c r="W391" s="88">
        <f t="shared" ref="W391:W403" si="108">Q391+R391+U391+V391</f>
        <v>193947239.0223</v>
      </c>
    </row>
    <row r="392" spans="1:23" ht="24.9" customHeight="1" x14ac:dyDescent="0.25">
      <c r="A392" s="143"/>
      <c r="B392" s="143"/>
      <c r="C392" s="83">
        <v>5</v>
      </c>
      <c r="D392" s="87" t="s">
        <v>429</v>
      </c>
      <c r="E392" s="87">
        <v>135652853.17740002</v>
      </c>
      <c r="F392" s="87">
        <f t="shared" si="106"/>
        <v>-11651464.66</v>
      </c>
      <c r="G392" s="87">
        <v>4069585.5953000002</v>
      </c>
      <c r="H392" s="87">
        <v>0</v>
      </c>
      <c r="I392" s="87">
        <f t="shared" si="90"/>
        <v>4069585.5953000002</v>
      </c>
      <c r="J392" s="99">
        <v>96182071.922199994</v>
      </c>
      <c r="K392" s="88">
        <f t="shared" ref="K392:K413" si="109">E392+F392+I392+J392</f>
        <v>224253046.03490001</v>
      </c>
      <c r="L392" s="82"/>
      <c r="M392" s="146"/>
      <c r="N392" s="89">
        <v>3</v>
      </c>
      <c r="O392" s="146"/>
      <c r="P392" s="87" t="s">
        <v>780</v>
      </c>
      <c r="Q392" s="87">
        <v>135249807.84290001</v>
      </c>
      <c r="R392" s="87">
        <v>0</v>
      </c>
      <c r="S392" s="87">
        <v>4057494.2352999998</v>
      </c>
      <c r="T392" s="87">
        <v>0</v>
      </c>
      <c r="U392" s="87">
        <f t="shared" si="99"/>
        <v>4057494.2352999998</v>
      </c>
      <c r="V392" s="87">
        <v>79698152.7667</v>
      </c>
      <c r="W392" s="88">
        <f t="shared" si="108"/>
        <v>219005454.84490001</v>
      </c>
    </row>
    <row r="393" spans="1:23" ht="24.9" customHeight="1" x14ac:dyDescent="0.25">
      <c r="A393" s="143"/>
      <c r="B393" s="143"/>
      <c r="C393" s="83">
        <v>6</v>
      </c>
      <c r="D393" s="87" t="s">
        <v>430</v>
      </c>
      <c r="E393" s="87">
        <v>108075295.4281</v>
      </c>
      <c r="F393" s="87">
        <f t="shared" si="106"/>
        <v>-11651464.66</v>
      </c>
      <c r="G393" s="87">
        <v>3242258.8627999998</v>
      </c>
      <c r="H393" s="87">
        <v>0</v>
      </c>
      <c r="I393" s="87">
        <f t="shared" si="90"/>
        <v>3242258.8627999998</v>
      </c>
      <c r="J393" s="99">
        <v>79897114.335199997</v>
      </c>
      <c r="K393" s="88">
        <f t="shared" si="109"/>
        <v>179563203.96610001</v>
      </c>
      <c r="L393" s="82"/>
      <c r="M393" s="146"/>
      <c r="N393" s="89">
        <v>4</v>
      </c>
      <c r="O393" s="146"/>
      <c r="P393" s="87" t="s">
        <v>781</v>
      </c>
      <c r="Q393" s="87">
        <v>149276330.7579</v>
      </c>
      <c r="R393" s="87">
        <v>0</v>
      </c>
      <c r="S393" s="87">
        <v>4478289.9227</v>
      </c>
      <c r="T393" s="87">
        <v>0</v>
      </c>
      <c r="U393" s="87">
        <f t="shared" si="99"/>
        <v>4478289.9227</v>
      </c>
      <c r="V393" s="87">
        <v>86794915.505400002</v>
      </c>
      <c r="W393" s="88">
        <f t="shared" si="108"/>
        <v>240549536.18599999</v>
      </c>
    </row>
    <row r="394" spans="1:23" ht="24.9" customHeight="1" x14ac:dyDescent="0.25">
      <c r="A394" s="143"/>
      <c r="B394" s="143"/>
      <c r="C394" s="83">
        <v>7</v>
      </c>
      <c r="D394" s="87" t="s">
        <v>431</v>
      </c>
      <c r="E394" s="87">
        <v>174445282.1173</v>
      </c>
      <c r="F394" s="87">
        <f t="shared" si="106"/>
        <v>-11651464.66</v>
      </c>
      <c r="G394" s="87">
        <v>5233358.4634999996</v>
      </c>
      <c r="H394" s="87">
        <v>0</v>
      </c>
      <c r="I394" s="87">
        <f t="shared" ref="I394:I413" si="110">G394-H394</f>
        <v>5233358.4634999996</v>
      </c>
      <c r="J394" s="99">
        <v>117905672.9788</v>
      </c>
      <c r="K394" s="88">
        <f t="shared" si="109"/>
        <v>285932848.89960003</v>
      </c>
      <c r="L394" s="82"/>
      <c r="M394" s="146"/>
      <c r="N394" s="89">
        <v>5</v>
      </c>
      <c r="O394" s="146"/>
      <c r="P394" s="87" t="s">
        <v>782</v>
      </c>
      <c r="Q394" s="87">
        <v>129929137.28740001</v>
      </c>
      <c r="R394" s="87">
        <v>0</v>
      </c>
      <c r="S394" s="87">
        <v>3897874.1186000002</v>
      </c>
      <c r="T394" s="87">
        <v>0</v>
      </c>
      <c r="U394" s="87">
        <f t="shared" si="99"/>
        <v>3897874.1186000002</v>
      </c>
      <c r="V394" s="87">
        <v>78610424.072799996</v>
      </c>
      <c r="W394" s="88">
        <f t="shared" si="108"/>
        <v>212437435.4788</v>
      </c>
    </row>
    <row r="395" spans="1:23" ht="24.9" customHeight="1" x14ac:dyDescent="0.25">
      <c r="A395" s="143"/>
      <c r="B395" s="143"/>
      <c r="C395" s="83">
        <v>8</v>
      </c>
      <c r="D395" s="87" t="s">
        <v>432</v>
      </c>
      <c r="E395" s="87">
        <v>118852324.6151</v>
      </c>
      <c r="F395" s="87">
        <f t="shared" si="106"/>
        <v>-11651464.66</v>
      </c>
      <c r="G395" s="87">
        <v>3565569.7385</v>
      </c>
      <c r="H395" s="87">
        <v>0</v>
      </c>
      <c r="I395" s="87">
        <f t="shared" si="110"/>
        <v>3565569.7385</v>
      </c>
      <c r="J395" s="99">
        <v>85582160.400099993</v>
      </c>
      <c r="K395" s="88">
        <f t="shared" si="109"/>
        <v>196348590.09369999</v>
      </c>
      <c r="L395" s="82"/>
      <c r="M395" s="146"/>
      <c r="N395" s="89">
        <v>6</v>
      </c>
      <c r="O395" s="146"/>
      <c r="P395" s="87" t="s">
        <v>783</v>
      </c>
      <c r="Q395" s="87">
        <v>180414093.28330001</v>
      </c>
      <c r="R395" s="87">
        <v>0</v>
      </c>
      <c r="S395" s="87">
        <v>5412422.7984999996</v>
      </c>
      <c r="T395" s="87">
        <v>0</v>
      </c>
      <c r="U395" s="87">
        <f t="shared" si="99"/>
        <v>5412422.7984999996</v>
      </c>
      <c r="V395" s="87">
        <v>105998831.52850001</v>
      </c>
      <c r="W395" s="88">
        <f t="shared" si="108"/>
        <v>291825347.6103</v>
      </c>
    </row>
    <row r="396" spans="1:23" ht="24.9" customHeight="1" x14ac:dyDescent="0.25">
      <c r="A396" s="143"/>
      <c r="B396" s="143"/>
      <c r="C396" s="83">
        <v>9</v>
      </c>
      <c r="D396" s="87" t="s">
        <v>433</v>
      </c>
      <c r="E396" s="87">
        <v>127761635.4383</v>
      </c>
      <c r="F396" s="87">
        <f t="shared" si="106"/>
        <v>-11651464.66</v>
      </c>
      <c r="G396" s="87">
        <v>3832849.0630999999</v>
      </c>
      <c r="H396" s="87">
        <v>0</v>
      </c>
      <c r="I396" s="87">
        <f t="shared" si="110"/>
        <v>3832849.0630999999</v>
      </c>
      <c r="J396" s="99">
        <v>88253336.263699993</v>
      </c>
      <c r="K396" s="88">
        <f t="shared" si="109"/>
        <v>208196356.10509998</v>
      </c>
      <c r="L396" s="82"/>
      <c r="M396" s="146"/>
      <c r="N396" s="89">
        <v>7</v>
      </c>
      <c r="O396" s="146"/>
      <c r="P396" s="87" t="s">
        <v>784</v>
      </c>
      <c r="Q396" s="87">
        <v>137016676.74020001</v>
      </c>
      <c r="R396" s="87">
        <v>0</v>
      </c>
      <c r="S396" s="87">
        <v>4110500.3021999998</v>
      </c>
      <c r="T396" s="87">
        <v>0</v>
      </c>
      <c r="U396" s="87">
        <f t="shared" si="99"/>
        <v>4110500.3021999998</v>
      </c>
      <c r="V396" s="87">
        <v>90390522.761099994</v>
      </c>
      <c r="W396" s="88">
        <f t="shared" si="108"/>
        <v>231517699.8035</v>
      </c>
    </row>
    <row r="397" spans="1:23" ht="24.9" customHeight="1" x14ac:dyDescent="0.25">
      <c r="A397" s="143"/>
      <c r="B397" s="143"/>
      <c r="C397" s="83">
        <v>10</v>
      </c>
      <c r="D397" s="87" t="s">
        <v>434</v>
      </c>
      <c r="E397" s="87">
        <v>128656441.7357</v>
      </c>
      <c r="F397" s="87">
        <f t="shared" si="106"/>
        <v>-11651464.66</v>
      </c>
      <c r="G397" s="87">
        <v>3859693.2521000002</v>
      </c>
      <c r="H397" s="87">
        <v>0</v>
      </c>
      <c r="I397" s="87">
        <f t="shared" si="110"/>
        <v>3859693.2521000002</v>
      </c>
      <c r="J397" s="99">
        <v>91701132.628399998</v>
      </c>
      <c r="K397" s="88">
        <f t="shared" si="109"/>
        <v>212565802.9562</v>
      </c>
      <c r="L397" s="82"/>
      <c r="M397" s="146"/>
      <c r="N397" s="89">
        <v>8</v>
      </c>
      <c r="O397" s="146"/>
      <c r="P397" s="87" t="s">
        <v>394</v>
      </c>
      <c r="Q397" s="87">
        <v>124311432.7217</v>
      </c>
      <c r="R397" s="87">
        <v>0</v>
      </c>
      <c r="S397" s="87">
        <v>3729342.9816999999</v>
      </c>
      <c r="T397" s="87">
        <v>0</v>
      </c>
      <c r="U397" s="87">
        <f t="shared" si="99"/>
        <v>3729342.9816999999</v>
      </c>
      <c r="V397" s="87">
        <v>74636089.741500005</v>
      </c>
      <c r="W397" s="88">
        <f t="shared" si="108"/>
        <v>202676865.44490001</v>
      </c>
    </row>
    <row r="398" spans="1:23" ht="24.9" customHeight="1" x14ac:dyDescent="0.25">
      <c r="A398" s="143"/>
      <c r="B398" s="143"/>
      <c r="C398" s="83">
        <v>11</v>
      </c>
      <c r="D398" s="87" t="s">
        <v>435</v>
      </c>
      <c r="E398" s="87">
        <v>119246740.4438</v>
      </c>
      <c r="F398" s="87">
        <f t="shared" si="106"/>
        <v>-11651464.66</v>
      </c>
      <c r="G398" s="87">
        <v>3577402.2132999999</v>
      </c>
      <c r="H398" s="87">
        <v>0</v>
      </c>
      <c r="I398" s="87">
        <f t="shared" si="110"/>
        <v>3577402.2132999999</v>
      </c>
      <c r="J398" s="99">
        <v>76874964.270799994</v>
      </c>
      <c r="K398" s="88">
        <f t="shared" si="109"/>
        <v>188047642.26789999</v>
      </c>
      <c r="L398" s="82"/>
      <c r="M398" s="146"/>
      <c r="N398" s="89">
        <v>9</v>
      </c>
      <c r="O398" s="146"/>
      <c r="P398" s="87" t="s">
        <v>785</v>
      </c>
      <c r="Q398" s="87">
        <v>134384174.1742</v>
      </c>
      <c r="R398" s="87">
        <v>0</v>
      </c>
      <c r="S398" s="87">
        <v>4031525.2252000002</v>
      </c>
      <c r="T398" s="87">
        <v>0</v>
      </c>
      <c r="U398" s="87">
        <f t="shared" si="99"/>
        <v>4031525.2252000002</v>
      </c>
      <c r="V398" s="87">
        <v>79578401.412</v>
      </c>
      <c r="W398" s="88">
        <f t="shared" si="108"/>
        <v>217994100.8114</v>
      </c>
    </row>
    <row r="399" spans="1:23" ht="24.9" customHeight="1" x14ac:dyDescent="0.25">
      <c r="A399" s="143"/>
      <c r="B399" s="143"/>
      <c r="C399" s="83">
        <v>12</v>
      </c>
      <c r="D399" s="87" t="s">
        <v>436</v>
      </c>
      <c r="E399" s="87">
        <v>116824113.036</v>
      </c>
      <c r="F399" s="87">
        <f t="shared" si="106"/>
        <v>-11651464.66</v>
      </c>
      <c r="G399" s="87">
        <v>3504723.3911000001</v>
      </c>
      <c r="H399" s="87">
        <v>0</v>
      </c>
      <c r="I399" s="87">
        <f t="shared" si="110"/>
        <v>3504723.3911000001</v>
      </c>
      <c r="J399" s="99">
        <v>84180716.889699996</v>
      </c>
      <c r="K399" s="88">
        <f t="shared" si="109"/>
        <v>192858088.6568</v>
      </c>
      <c r="L399" s="82"/>
      <c r="M399" s="146"/>
      <c r="N399" s="89">
        <v>10</v>
      </c>
      <c r="O399" s="146"/>
      <c r="P399" s="87" t="s">
        <v>786</v>
      </c>
      <c r="Q399" s="87">
        <v>177376150.4465</v>
      </c>
      <c r="R399" s="87">
        <v>0</v>
      </c>
      <c r="S399" s="87">
        <v>5321284.5133999996</v>
      </c>
      <c r="T399" s="87">
        <v>0</v>
      </c>
      <c r="U399" s="87">
        <f t="shared" si="99"/>
        <v>5321284.5133999996</v>
      </c>
      <c r="V399" s="87">
        <v>92005556.075599998</v>
      </c>
      <c r="W399" s="88">
        <f t="shared" si="108"/>
        <v>274702991.03549999</v>
      </c>
    </row>
    <row r="400" spans="1:23" ht="24.9" customHeight="1" x14ac:dyDescent="0.25">
      <c r="A400" s="143"/>
      <c r="B400" s="143"/>
      <c r="C400" s="83">
        <v>13</v>
      </c>
      <c r="D400" s="87" t="s">
        <v>437</v>
      </c>
      <c r="E400" s="87">
        <v>122064681.1427</v>
      </c>
      <c r="F400" s="87">
        <f t="shared" si="106"/>
        <v>-11651464.66</v>
      </c>
      <c r="G400" s="87">
        <v>3661940.4342999998</v>
      </c>
      <c r="H400" s="87">
        <v>0</v>
      </c>
      <c r="I400" s="87">
        <f t="shared" si="110"/>
        <v>3661940.4342999998</v>
      </c>
      <c r="J400" s="99">
        <v>86055492.579099998</v>
      </c>
      <c r="K400" s="88">
        <f t="shared" si="109"/>
        <v>200130649.49610001</v>
      </c>
      <c r="L400" s="82"/>
      <c r="M400" s="146"/>
      <c r="N400" s="89">
        <v>11</v>
      </c>
      <c r="O400" s="146"/>
      <c r="P400" s="87" t="s">
        <v>787</v>
      </c>
      <c r="Q400" s="87">
        <v>110750114.9964</v>
      </c>
      <c r="R400" s="87">
        <v>0</v>
      </c>
      <c r="S400" s="87">
        <v>3322503.4498999999</v>
      </c>
      <c r="T400" s="87">
        <v>0</v>
      </c>
      <c r="U400" s="87">
        <f t="shared" si="99"/>
        <v>3322503.4498999999</v>
      </c>
      <c r="V400" s="87">
        <v>68047465.273300007</v>
      </c>
      <c r="W400" s="88">
        <f t="shared" si="108"/>
        <v>182120083.71960002</v>
      </c>
    </row>
    <row r="401" spans="1:23" ht="24.9" customHeight="1" x14ac:dyDescent="0.25">
      <c r="A401" s="143"/>
      <c r="B401" s="143"/>
      <c r="C401" s="83">
        <v>14</v>
      </c>
      <c r="D401" s="87" t="s">
        <v>438</v>
      </c>
      <c r="E401" s="87">
        <v>108882243.3285</v>
      </c>
      <c r="F401" s="87">
        <f t="shared" si="106"/>
        <v>-11651464.66</v>
      </c>
      <c r="G401" s="87">
        <v>3266467.2999</v>
      </c>
      <c r="H401" s="87">
        <v>0</v>
      </c>
      <c r="I401" s="87">
        <f t="shared" si="110"/>
        <v>3266467.2999</v>
      </c>
      <c r="J401" s="99">
        <v>78610515.593999997</v>
      </c>
      <c r="K401" s="88">
        <f t="shared" si="109"/>
        <v>179107761.56239998</v>
      </c>
      <c r="L401" s="82"/>
      <c r="M401" s="146"/>
      <c r="N401" s="89">
        <v>12</v>
      </c>
      <c r="O401" s="146"/>
      <c r="P401" s="87" t="s">
        <v>788</v>
      </c>
      <c r="Q401" s="87">
        <v>127918213.36670001</v>
      </c>
      <c r="R401" s="87">
        <v>0</v>
      </c>
      <c r="S401" s="87">
        <v>3837546.4010000001</v>
      </c>
      <c r="T401" s="87">
        <v>0</v>
      </c>
      <c r="U401" s="87">
        <f t="shared" si="99"/>
        <v>3837546.4010000001</v>
      </c>
      <c r="V401" s="87">
        <v>80241710.452000007</v>
      </c>
      <c r="W401" s="88">
        <f t="shared" si="108"/>
        <v>211997470.21970001</v>
      </c>
    </row>
    <row r="402" spans="1:23" ht="24.9" customHeight="1" x14ac:dyDescent="0.25">
      <c r="A402" s="143"/>
      <c r="B402" s="143"/>
      <c r="C402" s="83">
        <v>15</v>
      </c>
      <c r="D402" s="87" t="s">
        <v>439</v>
      </c>
      <c r="E402" s="87">
        <v>108314069.44600001</v>
      </c>
      <c r="F402" s="87">
        <f t="shared" si="106"/>
        <v>-11651464.66</v>
      </c>
      <c r="G402" s="87">
        <v>3249422.0833999999</v>
      </c>
      <c r="H402" s="87">
        <v>0</v>
      </c>
      <c r="I402" s="87">
        <f t="shared" si="110"/>
        <v>3249422.0833999999</v>
      </c>
      <c r="J402" s="99">
        <v>71556378.817599997</v>
      </c>
      <c r="K402" s="88">
        <f t="shared" si="109"/>
        <v>171468405.68700001</v>
      </c>
      <c r="L402" s="82"/>
      <c r="M402" s="146"/>
      <c r="N402" s="89">
        <v>13</v>
      </c>
      <c r="O402" s="146"/>
      <c r="P402" s="87" t="s">
        <v>789</v>
      </c>
      <c r="Q402" s="87">
        <v>135525141.8696</v>
      </c>
      <c r="R402" s="87">
        <v>0</v>
      </c>
      <c r="S402" s="87">
        <v>4065754.2560999999</v>
      </c>
      <c r="T402" s="87">
        <v>0</v>
      </c>
      <c r="U402" s="87">
        <f t="shared" si="99"/>
        <v>4065754.2560999999</v>
      </c>
      <c r="V402" s="87">
        <v>88035515.006699994</v>
      </c>
      <c r="W402" s="88">
        <f t="shared" si="108"/>
        <v>227626411.13239998</v>
      </c>
    </row>
    <row r="403" spans="1:23" ht="24.9" customHeight="1" x14ac:dyDescent="0.25">
      <c r="A403" s="143"/>
      <c r="B403" s="143"/>
      <c r="C403" s="83">
        <v>16</v>
      </c>
      <c r="D403" s="87" t="s">
        <v>440</v>
      </c>
      <c r="E403" s="87">
        <v>117062690.3892</v>
      </c>
      <c r="F403" s="87">
        <f t="shared" si="106"/>
        <v>-11651464.66</v>
      </c>
      <c r="G403" s="87">
        <v>3511880.7116999999</v>
      </c>
      <c r="H403" s="87">
        <v>0</v>
      </c>
      <c r="I403" s="87">
        <f t="shared" si="110"/>
        <v>3511880.7116999999</v>
      </c>
      <c r="J403" s="99">
        <v>84516204.679700002</v>
      </c>
      <c r="K403" s="88">
        <f t="shared" si="109"/>
        <v>193439311.12059999</v>
      </c>
      <c r="L403" s="82"/>
      <c r="M403" s="147"/>
      <c r="N403" s="89">
        <v>14</v>
      </c>
      <c r="O403" s="147"/>
      <c r="P403" s="87" t="s">
        <v>790</v>
      </c>
      <c r="Q403" s="87">
        <v>149674913.92450002</v>
      </c>
      <c r="R403" s="87">
        <v>0</v>
      </c>
      <c r="S403" s="87">
        <v>4490247.4177000001</v>
      </c>
      <c r="T403" s="87">
        <v>0</v>
      </c>
      <c r="U403" s="87">
        <f t="shared" si="99"/>
        <v>4490247.4177000001</v>
      </c>
      <c r="V403" s="87">
        <v>92302557.834800005</v>
      </c>
      <c r="W403" s="88">
        <f t="shared" si="108"/>
        <v>246467719.17700002</v>
      </c>
    </row>
    <row r="404" spans="1:23" ht="24.9" customHeight="1" x14ac:dyDescent="0.25">
      <c r="A404" s="143"/>
      <c r="B404" s="143"/>
      <c r="C404" s="83">
        <v>17</v>
      </c>
      <c r="D404" s="87" t="s">
        <v>441</v>
      </c>
      <c r="E404" s="87">
        <v>133677477.34630001</v>
      </c>
      <c r="F404" s="87">
        <f t="shared" si="106"/>
        <v>-11651464.66</v>
      </c>
      <c r="G404" s="87">
        <v>4010324.3204000001</v>
      </c>
      <c r="H404" s="87">
        <v>0</v>
      </c>
      <c r="I404" s="87">
        <f t="shared" si="110"/>
        <v>4010324.3204000001</v>
      </c>
      <c r="J404" s="99">
        <v>96944125.997299999</v>
      </c>
      <c r="K404" s="88">
        <f t="shared" si="109"/>
        <v>222980463.00400001</v>
      </c>
      <c r="L404" s="82"/>
      <c r="M404" s="83"/>
      <c r="N404" s="142" t="s">
        <v>940</v>
      </c>
      <c r="O404" s="144"/>
      <c r="P404" s="90"/>
      <c r="Q404" s="90">
        <f t="shared" ref="Q404:R404" si="111">SUM(Q390:Q403)</f>
        <v>1924789288.1937003</v>
      </c>
      <c r="R404" s="90">
        <f t="shared" si="111"/>
        <v>0</v>
      </c>
      <c r="S404" s="90">
        <f>SUM(S390:S403)</f>
        <v>57743678.645699993</v>
      </c>
      <c r="T404" s="90">
        <f t="shared" ref="T404:W404" si="112">SUM(T390:T403)</f>
        <v>0</v>
      </c>
      <c r="U404" s="90">
        <f t="shared" si="99"/>
        <v>57743678.645699993</v>
      </c>
      <c r="V404" s="90">
        <f t="shared" si="112"/>
        <v>1161310932.9861002</v>
      </c>
      <c r="W404" s="90">
        <f t="shared" si="112"/>
        <v>3143843899.8255</v>
      </c>
    </row>
    <row r="405" spans="1:23" ht="24.9" customHeight="1" x14ac:dyDescent="0.25">
      <c r="A405" s="143"/>
      <c r="B405" s="143"/>
      <c r="C405" s="83">
        <v>18</v>
      </c>
      <c r="D405" s="87" t="s">
        <v>442</v>
      </c>
      <c r="E405" s="87">
        <v>160716643.99430001</v>
      </c>
      <c r="F405" s="87">
        <f t="shared" si="106"/>
        <v>-11651464.66</v>
      </c>
      <c r="G405" s="87">
        <v>4821499.3197999997</v>
      </c>
      <c r="H405" s="87">
        <v>0</v>
      </c>
      <c r="I405" s="87">
        <f t="shared" si="110"/>
        <v>4821499.3197999997</v>
      </c>
      <c r="J405" s="99">
        <v>109209056.67470001</v>
      </c>
      <c r="K405" s="88">
        <f t="shared" si="109"/>
        <v>263095735.32880002</v>
      </c>
      <c r="L405" s="82"/>
      <c r="M405" s="145">
        <v>37</v>
      </c>
      <c r="N405" s="89">
        <v>1</v>
      </c>
      <c r="O405" s="145" t="s">
        <v>67</v>
      </c>
      <c r="P405" s="87" t="s">
        <v>791</v>
      </c>
      <c r="Q405" s="87">
        <v>98870871.906000003</v>
      </c>
      <c r="R405" s="87">
        <v>0</v>
      </c>
      <c r="S405" s="87">
        <v>2966126.1571999998</v>
      </c>
      <c r="T405" s="87">
        <v>0</v>
      </c>
      <c r="U405" s="87">
        <f t="shared" si="99"/>
        <v>2966126.1571999998</v>
      </c>
      <c r="V405" s="87">
        <v>493544846.74529999</v>
      </c>
      <c r="W405" s="88">
        <f>Q405+R405+U405+V405</f>
        <v>595381844.80850005</v>
      </c>
    </row>
    <row r="406" spans="1:23" ht="24.9" customHeight="1" x14ac:dyDescent="0.25">
      <c r="A406" s="143"/>
      <c r="B406" s="143"/>
      <c r="C406" s="83">
        <v>19</v>
      </c>
      <c r="D406" s="87" t="s">
        <v>443</v>
      </c>
      <c r="E406" s="87">
        <v>110496662.93979999</v>
      </c>
      <c r="F406" s="87">
        <f t="shared" si="106"/>
        <v>-11651464.66</v>
      </c>
      <c r="G406" s="87">
        <v>3314899.8881999999</v>
      </c>
      <c r="H406" s="87">
        <v>0</v>
      </c>
      <c r="I406" s="87">
        <f t="shared" si="110"/>
        <v>3314899.8881999999</v>
      </c>
      <c r="J406" s="99">
        <v>81905134.489600003</v>
      </c>
      <c r="K406" s="88">
        <f t="shared" si="109"/>
        <v>184065232.65759999</v>
      </c>
      <c r="L406" s="82"/>
      <c r="M406" s="146"/>
      <c r="N406" s="89">
        <v>2</v>
      </c>
      <c r="O406" s="146"/>
      <c r="P406" s="87" t="s">
        <v>792</v>
      </c>
      <c r="Q406" s="87">
        <v>252393934.06819999</v>
      </c>
      <c r="R406" s="87">
        <v>0</v>
      </c>
      <c r="S406" s="87">
        <v>7571818.0219999999</v>
      </c>
      <c r="T406" s="87">
        <v>0</v>
      </c>
      <c r="U406" s="87">
        <f t="shared" si="99"/>
        <v>7571818.0219999999</v>
      </c>
      <c r="V406" s="87">
        <v>603961882.30209994</v>
      </c>
      <c r="W406" s="88">
        <f t="shared" ref="W406:W412" si="113">Q406+R406+U406+V406</f>
        <v>863927634.39229989</v>
      </c>
    </row>
    <row r="407" spans="1:23" ht="24.9" customHeight="1" x14ac:dyDescent="0.25">
      <c r="A407" s="143"/>
      <c r="B407" s="143"/>
      <c r="C407" s="83">
        <v>20</v>
      </c>
      <c r="D407" s="87" t="s">
        <v>444</v>
      </c>
      <c r="E407" s="87">
        <v>106470894.0026</v>
      </c>
      <c r="F407" s="87">
        <f t="shared" si="106"/>
        <v>-11651464.66</v>
      </c>
      <c r="G407" s="87">
        <v>3194126.8201000001</v>
      </c>
      <c r="H407" s="87">
        <v>0</v>
      </c>
      <c r="I407" s="87">
        <f t="shared" si="110"/>
        <v>3194126.8201000001</v>
      </c>
      <c r="J407" s="99">
        <v>77280830.898000002</v>
      </c>
      <c r="K407" s="88">
        <f t="shared" si="109"/>
        <v>175294387.0607</v>
      </c>
      <c r="L407" s="82"/>
      <c r="M407" s="146"/>
      <c r="N407" s="89">
        <v>3</v>
      </c>
      <c r="O407" s="146"/>
      <c r="P407" s="87" t="s">
        <v>793</v>
      </c>
      <c r="Q407" s="87">
        <v>142166600.97840002</v>
      </c>
      <c r="R407" s="87">
        <v>0</v>
      </c>
      <c r="S407" s="87">
        <v>4264998.0294000003</v>
      </c>
      <c r="T407" s="87">
        <v>0</v>
      </c>
      <c r="U407" s="87">
        <f t="shared" si="99"/>
        <v>4264998.0294000003</v>
      </c>
      <c r="V407" s="87">
        <v>519422792.49199998</v>
      </c>
      <c r="W407" s="88">
        <f t="shared" si="113"/>
        <v>665854391.49979997</v>
      </c>
    </row>
    <row r="408" spans="1:23" ht="24.9" customHeight="1" x14ac:dyDescent="0.25">
      <c r="A408" s="143"/>
      <c r="B408" s="143"/>
      <c r="C408" s="83">
        <v>21</v>
      </c>
      <c r="D408" s="87" t="s">
        <v>445</v>
      </c>
      <c r="E408" s="87">
        <v>155129192.71739998</v>
      </c>
      <c r="F408" s="87">
        <f t="shared" si="106"/>
        <v>-11651464.66</v>
      </c>
      <c r="G408" s="87">
        <v>4653875.7814999996</v>
      </c>
      <c r="H408" s="87">
        <v>0</v>
      </c>
      <c r="I408" s="87">
        <f t="shared" si="110"/>
        <v>4653875.7814999996</v>
      </c>
      <c r="J408" s="99">
        <v>109740501.2269</v>
      </c>
      <c r="K408" s="88">
        <f t="shared" si="109"/>
        <v>257872105.06580001</v>
      </c>
      <c r="L408" s="82"/>
      <c r="M408" s="146"/>
      <c r="N408" s="89">
        <v>4</v>
      </c>
      <c r="O408" s="146"/>
      <c r="P408" s="87" t="s">
        <v>794</v>
      </c>
      <c r="Q408" s="87">
        <v>121838661.82359999</v>
      </c>
      <c r="R408" s="87">
        <v>0</v>
      </c>
      <c r="S408" s="87">
        <v>3655159.8547</v>
      </c>
      <c r="T408" s="87">
        <v>0</v>
      </c>
      <c r="U408" s="87">
        <f t="shared" si="99"/>
        <v>3655159.8547</v>
      </c>
      <c r="V408" s="87">
        <v>508774581.76789999</v>
      </c>
      <c r="W408" s="88">
        <f t="shared" si="113"/>
        <v>634268403.44620001</v>
      </c>
    </row>
    <row r="409" spans="1:23" ht="24.9" customHeight="1" x14ac:dyDescent="0.25">
      <c r="A409" s="143"/>
      <c r="B409" s="143"/>
      <c r="C409" s="83">
        <v>22</v>
      </c>
      <c r="D409" s="87" t="s">
        <v>446</v>
      </c>
      <c r="E409" s="87">
        <v>103244504.8378</v>
      </c>
      <c r="F409" s="87">
        <f t="shared" si="106"/>
        <v>-11651464.66</v>
      </c>
      <c r="G409" s="87">
        <v>3097335.1450999998</v>
      </c>
      <c r="H409" s="87">
        <v>0</v>
      </c>
      <c r="I409" s="87">
        <f t="shared" si="110"/>
        <v>3097335.1450999998</v>
      </c>
      <c r="J409" s="99">
        <v>75376309.033399999</v>
      </c>
      <c r="K409" s="88">
        <f t="shared" si="109"/>
        <v>170066684.3563</v>
      </c>
      <c r="L409" s="82"/>
      <c r="M409" s="146"/>
      <c r="N409" s="89">
        <v>5</v>
      </c>
      <c r="O409" s="146"/>
      <c r="P409" s="87" t="s">
        <v>795</v>
      </c>
      <c r="Q409" s="87">
        <v>115767445.875</v>
      </c>
      <c r="R409" s="87">
        <v>0</v>
      </c>
      <c r="S409" s="87">
        <v>3473023.3761999998</v>
      </c>
      <c r="T409" s="87">
        <v>0</v>
      </c>
      <c r="U409" s="87">
        <f t="shared" si="99"/>
        <v>3473023.3761999998</v>
      </c>
      <c r="V409" s="87">
        <v>499512941.4666</v>
      </c>
      <c r="W409" s="88">
        <f t="shared" si="113"/>
        <v>618753410.71780002</v>
      </c>
    </row>
    <row r="410" spans="1:23" ht="24.9" customHeight="1" x14ac:dyDescent="0.25">
      <c r="A410" s="143"/>
      <c r="B410" s="143"/>
      <c r="C410" s="83">
        <v>23</v>
      </c>
      <c r="D410" s="87" t="s">
        <v>447</v>
      </c>
      <c r="E410" s="87">
        <v>104194854.65149999</v>
      </c>
      <c r="F410" s="87">
        <f t="shared" si="106"/>
        <v>-11651464.66</v>
      </c>
      <c r="G410" s="87">
        <v>3125845.6395</v>
      </c>
      <c r="H410" s="87">
        <v>0</v>
      </c>
      <c r="I410" s="87">
        <f t="shared" si="110"/>
        <v>3125845.6395</v>
      </c>
      <c r="J410" s="99">
        <v>74660100.867500007</v>
      </c>
      <c r="K410" s="88">
        <f t="shared" si="109"/>
        <v>170329336.49849999</v>
      </c>
      <c r="L410" s="82"/>
      <c r="M410" s="147"/>
      <c r="N410" s="89">
        <v>6</v>
      </c>
      <c r="O410" s="147"/>
      <c r="P410" s="87" t="s">
        <v>796</v>
      </c>
      <c r="Q410" s="87">
        <v>119082788.36409999</v>
      </c>
      <c r="R410" s="87">
        <v>0</v>
      </c>
      <c r="S410" s="87">
        <v>3572483.6508999998</v>
      </c>
      <c r="T410" s="87">
        <v>0</v>
      </c>
      <c r="U410" s="87">
        <f t="shared" si="99"/>
        <v>3572483.6508999998</v>
      </c>
      <c r="V410" s="87">
        <v>497745037.34469998</v>
      </c>
      <c r="W410" s="88">
        <f t="shared" si="113"/>
        <v>620400309.35969996</v>
      </c>
    </row>
    <row r="411" spans="1:23" ht="24.9" customHeight="1" x14ac:dyDescent="0.25">
      <c r="A411" s="143"/>
      <c r="B411" s="143"/>
      <c r="C411" s="83">
        <v>24</v>
      </c>
      <c r="D411" s="87" t="s">
        <v>448</v>
      </c>
      <c r="E411" s="87">
        <v>134423899.3734</v>
      </c>
      <c r="F411" s="87">
        <f t="shared" si="106"/>
        <v>-11651464.66</v>
      </c>
      <c r="G411" s="87">
        <v>4032716.9811999998</v>
      </c>
      <c r="H411" s="87">
        <v>0</v>
      </c>
      <c r="I411" s="87">
        <f t="shared" si="110"/>
        <v>4032716.9811999998</v>
      </c>
      <c r="J411" s="99">
        <v>94293343.130099997</v>
      </c>
      <c r="K411" s="88">
        <f t="shared" si="109"/>
        <v>221098494.8247</v>
      </c>
      <c r="L411" s="82"/>
      <c r="M411" s="92"/>
      <c r="N411" s="148" t="s">
        <v>941</v>
      </c>
      <c r="O411" s="149"/>
      <c r="P411" s="102"/>
      <c r="Q411" s="102">
        <f>SUM(Q405:Q410)</f>
        <v>850120303.01530004</v>
      </c>
      <c r="R411" s="102">
        <f t="shared" ref="R411" si="114">SUM(R405:R410)</f>
        <v>0</v>
      </c>
      <c r="S411" s="102">
        <f>SUM(S405:S410)</f>
        <v>25503609.090399995</v>
      </c>
      <c r="T411" s="102">
        <f t="shared" ref="T411:W411" si="115">SUM(T405:T410)</f>
        <v>0</v>
      </c>
      <c r="U411" s="102">
        <f t="shared" si="99"/>
        <v>25503609.090399995</v>
      </c>
      <c r="V411" s="102">
        <f t="shared" si="115"/>
        <v>3122962082.1185999</v>
      </c>
      <c r="W411" s="102">
        <f t="shared" si="115"/>
        <v>3998585994.2243004</v>
      </c>
    </row>
    <row r="412" spans="1:23" ht="24.9" customHeight="1" x14ac:dyDescent="0.25">
      <c r="A412" s="143"/>
      <c r="B412" s="143"/>
      <c r="C412" s="83">
        <v>25</v>
      </c>
      <c r="D412" s="87" t="s">
        <v>449</v>
      </c>
      <c r="E412" s="87">
        <v>137351418.4621</v>
      </c>
      <c r="F412" s="87">
        <f t="shared" si="106"/>
        <v>-11651464.66</v>
      </c>
      <c r="G412" s="87">
        <v>4120542.5539000002</v>
      </c>
      <c r="H412" s="87">
        <v>0</v>
      </c>
      <c r="I412" s="87">
        <f t="shared" si="110"/>
        <v>4120542.5539000002</v>
      </c>
      <c r="J412" s="99">
        <v>99076957.422800004</v>
      </c>
      <c r="K412" s="88">
        <f t="shared" si="109"/>
        <v>228897453.77880001</v>
      </c>
      <c r="L412" s="82"/>
      <c r="M412" s="139" t="s">
        <v>951</v>
      </c>
      <c r="N412" s="139"/>
      <c r="O412" s="139"/>
      <c r="P412" s="90"/>
      <c r="Q412" s="90">
        <v>93562707614.820007</v>
      </c>
      <c r="R412" s="90">
        <f>-1377419322.88</f>
        <v>-1377419322.8800001</v>
      </c>
      <c r="S412" s="90">
        <v>2806881228.4400001</v>
      </c>
      <c r="T412" s="90">
        <v>548465265.14999998</v>
      </c>
      <c r="U412" s="90">
        <f t="shared" si="99"/>
        <v>2258415963.29</v>
      </c>
      <c r="V412" s="90">
        <v>71540850493.75</v>
      </c>
      <c r="W412" s="113">
        <f t="shared" si="113"/>
        <v>165984554748.97998</v>
      </c>
    </row>
    <row r="413" spans="1:23" x14ac:dyDescent="0.25">
      <c r="C413" s="103"/>
      <c r="D413" s="104"/>
      <c r="E413" s="104">
        <f t="shared" ref="E413:H413" si="116">SUM(E388:E412)</f>
        <v>3070244254.2814002</v>
      </c>
      <c r="F413" s="104">
        <f t="shared" si="116"/>
        <v>-291286616.5</v>
      </c>
      <c r="G413" s="104">
        <f t="shared" si="116"/>
        <v>92107327.628399983</v>
      </c>
      <c r="H413" s="104">
        <f t="shared" si="116"/>
        <v>0</v>
      </c>
      <c r="I413" s="87">
        <f t="shared" si="110"/>
        <v>92107327.628399983</v>
      </c>
      <c r="J413" s="104">
        <f t="shared" ref="J413" si="117">SUM(J388:J412)</f>
        <v>2184363402.9401999</v>
      </c>
      <c r="K413" s="88">
        <f t="shared" si="109"/>
        <v>5055428368.3500004</v>
      </c>
      <c r="L413" s="105">
        <v>0</v>
      </c>
      <c r="N413" s="140"/>
      <c r="O413" s="140"/>
      <c r="P413" s="140"/>
      <c r="Q413" s="106"/>
      <c r="R413" s="106"/>
      <c r="S413" s="106"/>
      <c r="T413" s="106"/>
      <c r="U413" s="106"/>
      <c r="V413" s="106"/>
      <c r="W413" s="105"/>
    </row>
    <row r="414" spans="1:23" ht="16.8" x14ac:dyDescent="0.55000000000000004">
      <c r="D414" s="107"/>
      <c r="E414" s="108"/>
      <c r="F414" s="108"/>
      <c r="G414" s="108"/>
      <c r="H414" s="108"/>
      <c r="I414" s="108"/>
      <c r="J414" s="108"/>
      <c r="K414" s="88"/>
      <c r="P414" s="105"/>
      <c r="Q414" s="114"/>
      <c r="R414" s="115"/>
      <c r="S414" s="116"/>
      <c r="T414" s="116"/>
      <c r="U414" s="116"/>
      <c r="V414" s="109"/>
    </row>
    <row r="415" spans="1:23" x14ac:dyDescent="0.25">
      <c r="C415" s="110"/>
      <c r="D415" s="106"/>
      <c r="E415" s="106"/>
      <c r="F415" s="106"/>
      <c r="G415" s="106"/>
      <c r="H415" s="106"/>
      <c r="I415" s="106"/>
      <c r="J415" s="106"/>
      <c r="K415" s="106"/>
      <c r="Q415" s="109"/>
      <c r="S415" s="109"/>
      <c r="T415" s="109"/>
      <c r="U415" s="109"/>
      <c r="V415" s="109"/>
    </row>
  </sheetData>
  <mergeCells count="118">
    <mergeCell ref="A1:V1"/>
    <mergeCell ref="A2:W2"/>
    <mergeCell ref="B3:V3"/>
    <mergeCell ref="A7:A23"/>
    <mergeCell ref="B7:B23"/>
    <mergeCell ref="M7:M25"/>
    <mergeCell ref="O7:O25"/>
    <mergeCell ref="B24:C24"/>
    <mergeCell ref="A25:A45"/>
    <mergeCell ref="B25:B45"/>
    <mergeCell ref="N26:O26"/>
    <mergeCell ref="M27:M60"/>
    <mergeCell ref="O27:O60"/>
    <mergeCell ref="B46:C46"/>
    <mergeCell ref="A47:A77"/>
    <mergeCell ref="B47:B77"/>
    <mergeCell ref="N61:O61"/>
    <mergeCell ref="M62:M82"/>
    <mergeCell ref="O62:O82"/>
    <mergeCell ref="B78:C78"/>
    <mergeCell ref="A79:A99"/>
    <mergeCell ref="B79:B99"/>
    <mergeCell ref="N83:O83"/>
    <mergeCell ref="M84:M104"/>
    <mergeCell ref="O84:O104"/>
    <mergeCell ref="B100:C100"/>
    <mergeCell ref="A101:A120"/>
    <mergeCell ref="B101:B120"/>
    <mergeCell ref="N105:O105"/>
    <mergeCell ref="M106:M121"/>
    <mergeCell ref="O106:O121"/>
    <mergeCell ref="B121:C121"/>
    <mergeCell ref="A122:A129"/>
    <mergeCell ref="B122:B129"/>
    <mergeCell ref="N122:O122"/>
    <mergeCell ref="M123:M142"/>
    <mergeCell ref="O123:O142"/>
    <mergeCell ref="B130:C130"/>
    <mergeCell ref="A131:A153"/>
    <mergeCell ref="B131:B153"/>
    <mergeCell ref="N143:O143"/>
    <mergeCell ref="M144:M156"/>
    <mergeCell ref="O144:O156"/>
    <mergeCell ref="B154:C154"/>
    <mergeCell ref="A155:A181"/>
    <mergeCell ref="B155:B181"/>
    <mergeCell ref="N157:O157"/>
    <mergeCell ref="M158:M182"/>
    <mergeCell ref="O158:O182"/>
    <mergeCell ref="B182:C182"/>
    <mergeCell ref="A183:A200"/>
    <mergeCell ref="B183:B200"/>
    <mergeCell ref="N183:O183"/>
    <mergeCell ref="M184:M203"/>
    <mergeCell ref="O184:O203"/>
    <mergeCell ref="B201:C201"/>
    <mergeCell ref="A202:A226"/>
    <mergeCell ref="B202:B226"/>
    <mergeCell ref="N204:O204"/>
    <mergeCell ref="M205:M222"/>
    <mergeCell ref="O205:O222"/>
    <mergeCell ref="N223:O223"/>
    <mergeCell ref="M224:M253"/>
    <mergeCell ref="O224:O253"/>
    <mergeCell ref="B227:C227"/>
    <mergeCell ref="A228:A240"/>
    <mergeCell ref="B228:B240"/>
    <mergeCell ref="B241:C241"/>
    <mergeCell ref="A242:A259"/>
    <mergeCell ref="B242:B259"/>
    <mergeCell ref="M289:M305"/>
    <mergeCell ref="O289:O305"/>
    <mergeCell ref="B295:C295"/>
    <mergeCell ref="A296:A306"/>
    <mergeCell ref="B296:B306"/>
    <mergeCell ref="N306:O306"/>
    <mergeCell ref="N254:O254"/>
    <mergeCell ref="M255:M287"/>
    <mergeCell ref="O255:O287"/>
    <mergeCell ref="B260:C260"/>
    <mergeCell ref="A261:A276"/>
    <mergeCell ref="B261:B276"/>
    <mergeCell ref="B277:C277"/>
    <mergeCell ref="A278:A294"/>
    <mergeCell ref="B278:B294"/>
    <mergeCell ref="N288:O288"/>
    <mergeCell ref="B307:C307"/>
    <mergeCell ref="M307:M329"/>
    <mergeCell ref="O307:O329"/>
    <mergeCell ref="A308:A334"/>
    <mergeCell ref="B308:B334"/>
    <mergeCell ref="N330:O330"/>
    <mergeCell ref="M331:M353"/>
    <mergeCell ref="O331:O353"/>
    <mergeCell ref="B335:C335"/>
    <mergeCell ref="A336:A362"/>
    <mergeCell ref="B336:B362"/>
    <mergeCell ref="N354:O354"/>
    <mergeCell ref="M355:M370"/>
    <mergeCell ref="O355:O370"/>
    <mergeCell ref="B363:C363"/>
    <mergeCell ref="A364:A386"/>
    <mergeCell ref="B364:B386"/>
    <mergeCell ref="N371:O371"/>
    <mergeCell ref="M372:M388"/>
    <mergeCell ref="O373:O388"/>
    <mergeCell ref="M412:O412"/>
    <mergeCell ref="N413:P413"/>
    <mergeCell ref="B387:C387"/>
    <mergeCell ref="A388:A412"/>
    <mergeCell ref="B388:B412"/>
    <mergeCell ref="N389:O389"/>
    <mergeCell ref="M390:M403"/>
    <mergeCell ref="O390:O403"/>
    <mergeCell ref="N404:O404"/>
    <mergeCell ref="M405:M410"/>
    <mergeCell ref="O405:O410"/>
    <mergeCell ref="N411:O41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42"/>
  <sheetViews>
    <sheetView topLeftCell="A19" workbookViewId="0">
      <selection activeCell="A6" sqref="A6"/>
    </sheetView>
  </sheetViews>
  <sheetFormatPr defaultColWidth="8.88671875" defaultRowHeight="18" x14ac:dyDescent="0.35"/>
  <cols>
    <col min="1" max="1" width="8.88671875" style="32"/>
    <col min="2" max="2" width="26.109375" style="32" customWidth="1"/>
    <col min="3" max="3" width="26.33203125" style="32" customWidth="1"/>
    <col min="4" max="16384" width="8.88671875" style="32"/>
  </cols>
  <sheetData>
    <row r="1" spans="1:3" x14ac:dyDescent="0.35">
      <c r="A1" s="161" t="s">
        <v>876</v>
      </c>
      <c r="B1" s="161"/>
      <c r="C1" s="161"/>
    </row>
    <row r="2" spans="1:3" x14ac:dyDescent="0.35">
      <c r="A2" s="161" t="s">
        <v>865</v>
      </c>
      <c r="B2" s="161"/>
      <c r="C2" s="161"/>
    </row>
    <row r="3" spans="1:3" ht="99" customHeight="1" x14ac:dyDescent="0.35">
      <c r="A3" s="162" t="s">
        <v>879</v>
      </c>
      <c r="B3" s="162"/>
      <c r="C3" s="162"/>
    </row>
    <row r="4" spans="1:3" ht="54.75" customHeight="1" x14ac:dyDescent="0.35">
      <c r="A4" s="54" t="s">
        <v>877</v>
      </c>
      <c r="B4" s="54" t="s">
        <v>878</v>
      </c>
      <c r="C4" s="55" t="s">
        <v>7</v>
      </c>
    </row>
    <row r="5" spans="1:3" x14ac:dyDescent="0.35">
      <c r="A5" s="56"/>
      <c r="B5" s="56"/>
      <c r="C5" s="36" t="s">
        <v>852</v>
      </c>
    </row>
    <row r="6" spans="1:3" x14ac:dyDescent="0.35">
      <c r="A6" s="57">
        <v>1</v>
      </c>
      <c r="B6" s="58" t="s">
        <v>31</v>
      </c>
      <c r="C6" s="59">
        <v>83173511.039199993</v>
      </c>
    </row>
    <row r="7" spans="1:3" x14ac:dyDescent="0.35">
      <c r="A7" s="57">
        <v>2</v>
      </c>
      <c r="B7" s="58" t="s">
        <v>32</v>
      </c>
      <c r="C7" s="59">
        <v>88482312.697799996</v>
      </c>
    </row>
    <row r="8" spans="1:3" x14ac:dyDescent="0.35">
      <c r="A8" s="57">
        <v>3</v>
      </c>
      <c r="B8" s="58" t="s">
        <v>33</v>
      </c>
      <c r="C8" s="59">
        <v>89304571.8759</v>
      </c>
    </row>
    <row r="9" spans="1:3" x14ac:dyDescent="0.35">
      <c r="A9" s="57">
        <v>4</v>
      </c>
      <c r="B9" s="58" t="s">
        <v>34</v>
      </c>
      <c r="C9" s="59">
        <v>88316551.501900002</v>
      </c>
    </row>
    <row r="10" spans="1:3" x14ac:dyDescent="0.35">
      <c r="A10" s="57">
        <v>5</v>
      </c>
      <c r="B10" s="58" t="s">
        <v>35</v>
      </c>
      <c r="C10" s="59">
        <v>106247770.4083</v>
      </c>
    </row>
    <row r="11" spans="1:3" x14ac:dyDescent="0.35">
      <c r="A11" s="57">
        <v>6</v>
      </c>
      <c r="B11" s="58" t="s">
        <v>36</v>
      </c>
      <c r="C11" s="59">
        <v>78593151.059799999</v>
      </c>
    </row>
    <row r="12" spans="1:3" ht="30" customHeight="1" x14ac:dyDescent="0.35">
      <c r="A12" s="57">
        <v>7</v>
      </c>
      <c r="B12" s="58" t="s">
        <v>37</v>
      </c>
      <c r="C12" s="59">
        <v>99614153.042099997</v>
      </c>
    </row>
    <row r="13" spans="1:3" x14ac:dyDescent="0.35">
      <c r="A13" s="57">
        <v>8</v>
      </c>
      <c r="B13" s="58" t="s">
        <v>38</v>
      </c>
      <c r="C13" s="59">
        <v>110358205.4664</v>
      </c>
    </row>
    <row r="14" spans="1:3" x14ac:dyDescent="0.35">
      <c r="A14" s="57">
        <v>9</v>
      </c>
      <c r="B14" s="58" t="s">
        <v>39</v>
      </c>
      <c r="C14" s="59">
        <v>89319801.999699995</v>
      </c>
    </row>
    <row r="15" spans="1:3" x14ac:dyDescent="0.35">
      <c r="A15" s="57">
        <v>10</v>
      </c>
      <c r="B15" s="58" t="s">
        <v>40</v>
      </c>
      <c r="C15" s="59">
        <v>90188077.064099997</v>
      </c>
    </row>
    <row r="16" spans="1:3" x14ac:dyDescent="0.35">
      <c r="A16" s="57">
        <v>11</v>
      </c>
      <c r="B16" s="58" t="s">
        <v>41</v>
      </c>
      <c r="C16" s="59">
        <v>79465777.097200006</v>
      </c>
    </row>
    <row r="17" spans="1:3" x14ac:dyDescent="0.35">
      <c r="A17" s="57">
        <v>12</v>
      </c>
      <c r="B17" s="58" t="s">
        <v>42</v>
      </c>
      <c r="C17" s="59">
        <v>83054472.999799997</v>
      </c>
    </row>
    <row r="18" spans="1:3" x14ac:dyDescent="0.35">
      <c r="A18" s="57">
        <v>13</v>
      </c>
      <c r="B18" s="58" t="s">
        <v>43</v>
      </c>
      <c r="C18" s="59">
        <v>79420935.022300005</v>
      </c>
    </row>
    <row r="19" spans="1:3" x14ac:dyDescent="0.35">
      <c r="A19" s="57">
        <v>14</v>
      </c>
      <c r="B19" s="58" t="s">
        <v>44</v>
      </c>
      <c r="C19" s="59">
        <v>89327510.901700005</v>
      </c>
    </row>
    <row r="20" spans="1:3" x14ac:dyDescent="0.35">
      <c r="A20" s="57">
        <v>15</v>
      </c>
      <c r="B20" s="58" t="s">
        <v>45</v>
      </c>
      <c r="C20" s="59">
        <v>83665024.431799993</v>
      </c>
    </row>
    <row r="21" spans="1:3" x14ac:dyDescent="0.35">
      <c r="A21" s="57">
        <v>16</v>
      </c>
      <c r="B21" s="58" t="s">
        <v>46</v>
      </c>
      <c r="C21" s="59">
        <v>92351494.670900002</v>
      </c>
    </row>
    <row r="22" spans="1:3" x14ac:dyDescent="0.35">
      <c r="A22" s="57">
        <v>17</v>
      </c>
      <c r="B22" s="58" t="s">
        <v>47</v>
      </c>
      <c r="C22" s="59">
        <v>99332599.431999996</v>
      </c>
    </row>
    <row r="23" spans="1:3" x14ac:dyDescent="0.35">
      <c r="A23" s="57">
        <v>18</v>
      </c>
      <c r="B23" s="58" t="s">
        <v>48</v>
      </c>
      <c r="C23" s="59">
        <v>116379693.653</v>
      </c>
    </row>
    <row r="24" spans="1:3" x14ac:dyDescent="0.35">
      <c r="A24" s="57">
        <v>19</v>
      </c>
      <c r="B24" s="58" t="s">
        <v>49</v>
      </c>
      <c r="C24" s="59">
        <v>140890575.70410001</v>
      </c>
    </row>
    <row r="25" spans="1:3" x14ac:dyDescent="0.35">
      <c r="A25" s="57">
        <v>20</v>
      </c>
      <c r="B25" s="58" t="s">
        <v>50</v>
      </c>
      <c r="C25" s="59">
        <v>109186186.4315</v>
      </c>
    </row>
    <row r="26" spans="1:3" x14ac:dyDescent="0.35">
      <c r="A26" s="57">
        <v>21</v>
      </c>
      <c r="B26" s="58" t="s">
        <v>51</v>
      </c>
      <c r="C26" s="59">
        <v>93791478.879999995</v>
      </c>
    </row>
    <row r="27" spans="1:3" x14ac:dyDescent="0.35">
      <c r="A27" s="57">
        <v>22</v>
      </c>
      <c r="B27" s="58" t="s">
        <v>52</v>
      </c>
      <c r="C27" s="59">
        <v>98171363.639799997</v>
      </c>
    </row>
    <row r="28" spans="1:3" x14ac:dyDescent="0.35">
      <c r="A28" s="57">
        <v>23</v>
      </c>
      <c r="B28" s="58" t="s">
        <v>53</v>
      </c>
      <c r="C28" s="59">
        <v>79066845.8002</v>
      </c>
    </row>
    <row r="29" spans="1:3" x14ac:dyDescent="0.35">
      <c r="A29" s="57">
        <v>24</v>
      </c>
      <c r="B29" s="58" t="s">
        <v>54</v>
      </c>
      <c r="C29" s="59">
        <v>118991231.16509999</v>
      </c>
    </row>
    <row r="30" spans="1:3" x14ac:dyDescent="0.35">
      <c r="A30" s="57">
        <v>25</v>
      </c>
      <c r="B30" s="58" t="s">
        <v>55</v>
      </c>
      <c r="C30" s="59">
        <v>81913422.144199997</v>
      </c>
    </row>
    <row r="31" spans="1:3" x14ac:dyDescent="0.35">
      <c r="A31" s="57">
        <v>26</v>
      </c>
      <c r="B31" s="58" t="s">
        <v>56</v>
      </c>
      <c r="C31" s="59">
        <v>105214143.62970001</v>
      </c>
    </row>
    <row r="32" spans="1:3" x14ac:dyDescent="0.35">
      <c r="A32" s="57">
        <v>27</v>
      </c>
      <c r="B32" s="58" t="s">
        <v>57</v>
      </c>
      <c r="C32" s="59">
        <v>82521793.275000006</v>
      </c>
    </row>
    <row r="33" spans="1:3" x14ac:dyDescent="0.35">
      <c r="A33" s="57">
        <v>28</v>
      </c>
      <c r="B33" s="58" t="s">
        <v>58</v>
      </c>
      <c r="C33" s="59">
        <v>82685278.189400002</v>
      </c>
    </row>
    <row r="34" spans="1:3" x14ac:dyDescent="0.35">
      <c r="A34" s="57">
        <v>29</v>
      </c>
      <c r="B34" s="58" t="s">
        <v>59</v>
      </c>
      <c r="C34" s="59">
        <v>81009004.777199998</v>
      </c>
    </row>
    <row r="35" spans="1:3" x14ac:dyDescent="0.35">
      <c r="A35" s="57">
        <v>30</v>
      </c>
      <c r="B35" s="58" t="s">
        <v>60</v>
      </c>
      <c r="C35" s="59">
        <v>99625159.219799995</v>
      </c>
    </row>
    <row r="36" spans="1:3" x14ac:dyDescent="0.35">
      <c r="A36" s="57">
        <v>31</v>
      </c>
      <c r="B36" s="58" t="s">
        <v>61</v>
      </c>
      <c r="C36" s="59">
        <v>92754306.269899994</v>
      </c>
    </row>
    <row r="37" spans="1:3" x14ac:dyDescent="0.35">
      <c r="A37" s="57">
        <v>32</v>
      </c>
      <c r="B37" s="58" t="s">
        <v>62</v>
      </c>
      <c r="C37" s="59">
        <v>95793250.539900005</v>
      </c>
    </row>
    <row r="38" spans="1:3" x14ac:dyDescent="0.35">
      <c r="A38" s="57">
        <v>33</v>
      </c>
      <c r="B38" s="58" t="s">
        <v>63</v>
      </c>
      <c r="C38" s="59">
        <v>97892005.680099994</v>
      </c>
    </row>
    <row r="39" spans="1:3" x14ac:dyDescent="0.35">
      <c r="A39" s="57">
        <v>34</v>
      </c>
      <c r="B39" s="58" t="s">
        <v>64</v>
      </c>
      <c r="C39" s="59">
        <v>85561702.981999993</v>
      </c>
    </row>
    <row r="40" spans="1:3" x14ac:dyDescent="0.35">
      <c r="A40" s="57">
        <v>35</v>
      </c>
      <c r="B40" s="58" t="s">
        <v>65</v>
      </c>
      <c r="C40" s="59">
        <v>88203132.262400001</v>
      </c>
    </row>
    <row r="41" spans="1:3" x14ac:dyDescent="0.35">
      <c r="A41" s="57">
        <v>36</v>
      </c>
      <c r="B41" s="58" t="s">
        <v>66</v>
      </c>
      <c r="C41" s="59">
        <v>88390979.179299995</v>
      </c>
    </row>
    <row r="42" spans="1:3" x14ac:dyDescent="0.35">
      <c r="A42" s="163" t="s">
        <v>14</v>
      </c>
      <c r="B42" s="164"/>
      <c r="C42" s="60">
        <f>SUM(C6:C41)</f>
        <v>3368257474.1335001</v>
      </c>
    </row>
  </sheetData>
  <mergeCells count="4">
    <mergeCell ref="A1:C1"/>
    <mergeCell ref="A2:C2"/>
    <mergeCell ref="A3:C3"/>
    <mergeCell ref="A42:B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76B6C-243A-4004-BCEF-D91C2BC77607}">
  <dimension ref="A1:I48"/>
  <sheetViews>
    <sheetView workbookViewId="0">
      <selection activeCell="A55" sqref="A55"/>
    </sheetView>
  </sheetViews>
  <sheetFormatPr defaultColWidth="8.88671875" defaultRowHeight="18" x14ac:dyDescent="0.35"/>
  <cols>
    <col min="1" max="1" width="8.88671875" style="32"/>
    <col min="2" max="2" width="20.6640625" style="32" customWidth="1"/>
    <col min="3" max="3" width="25.5546875" style="32" customWidth="1"/>
    <col min="4" max="4" width="27.33203125" style="32" customWidth="1"/>
    <col min="5" max="8" width="26.33203125" style="32" customWidth="1"/>
    <col min="9" max="9" width="28" style="32" customWidth="1"/>
    <col min="10" max="16384" width="8.88671875" style="32"/>
  </cols>
  <sheetData>
    <row r="1" spans="1:9" x14ac:dyDescent="0.35">
      <c r="A1" s="163" t="s">
        <v>850</v>
      </c>
      <c r="B1" s="165"/>
      <c r="C1" s="165"/>
      <c r="D1" s="165"/>
      <c r="E1" s="165"/>
      <c r="F1" s="165"/>
      <c r="G1" s="165"/>
      <c r="H1" s="165"/>
      <c r="I1" s="164"/>
    </row>
    <row r="2" spans="1:9" x14ac:dyDescent="0.35">
      <c r="A2" s="163" t="s">
        <v>865</v>
      </c>
      <c r="B2" s="165"/>
      <c r="C2" s="165"/>
      <c r="D2" s="165"/>
      <c r="E2" s="165"/>
      <c r="F2" s="165"/>
      <c r="G2" s="165"/>
      <c r="H2" s="165"/>
      <c r="I2" s="164"/>
    </row>
    <row r="3" spans="1:9" ht="30.75" customHeight="1" x14ac:dyDescent="0.35">
      <c r="A3" s="166" t="s">
        <v>887</v>
      </c>
      <c r="B3" s="167"/>
      <c r="C3" s="167"/>
      <c r="D3" s="167"/>
      <c r="E3" s="167"/>
      <c r="F3" s="167"/>
      <c r="G3" s="167"/>
      <c r="H3" s="167"/>
      <c r="I3" s="168"/>
    </row>
    <row r="4" spans="1:9" ht="31.8" x14ac:dyDescent="0.35">
      <c r="A4" s="61" t="s">
        <v>0</v>
      </c>
      <c r="B4" s="61" t="s">
        <v>880</v>
      </c>
      <c r="C4" s="62" t="s">
        <v>7</v>
      </c>
      <c r="D4" s="63" t="s">
        <v>881</v>
      </c>
      <c r="E4" s="65" t="s">
        <v>882</v>
      </c>
      <c r="F4" s="64" t="s">
        <v>948</v>
      </c>
      <c r="G4" s="65" t="s">
        <v>949</v>
      </c>
      <c r="H4" s="64" t="s">
        <v>22</v>
      </c>
      <c r="I4" s="54" t="s">
        <v>950</v>
      </c>
    </row>
    <row r="5" spans="1:9" x14ac:dyDescent="0.35">
      <c r="A5" s="61"/>
      <c r="B5" s="61"/>
      <c r="C5" s="36" t="s">
        <v>852</v>
      </c>
      <c r="D5" s="36" t="s">
        <v>852</v>
      </c>
      <c r="E5" s="36" t="s">
        <v>852</v>
      </c>
      <c r="F5" s="36" t="s">
        <v>852</v>
      </c>
      <c r="G5" s="36" t="s">
        <v>852</v>
      </c>
      <c r="H5" s="36" t="s">
        <v>852</v>
      </c>
      <c r="I5" s="36" t="s">
        <v>852</v>
      </c>
    </row>
    <row r="6" spans="1:9" x14ac:dyDescent="0.35">
      <c r="A6" s="66">
        <v>1</v>
      </c>
      <c r="B6" s="67" t="s">
        <v>31</v>
      </c>
      <c r="C6" s="68">
        <v>1942003382.7068932</v>
      </c>
      <c r="D6" s="68">
        <v>0</v>
      </c>
      <c r="E6" s="69">
        <v>58260101.48120679</v>
      </c>
      <c r="F6" s="69">
        <f>E6/2</f>
        <v>29130050.740603395</v>
      </c>
      <c r="G6" s="69">
        <f>E6-F6</f>
        <v>29130050.740603395</v>
      </c>
      <c r="H6" s="68">
        <v>1315861323.3863001</v>
      </c>
      <c r="I6" s="112">
        <f>C6+D6+G6+H6</f>
        <v>3286994756.8337965</v>
      </c>
    </row>
    <row r="7" spans="1:9" x14ac:dyDescent="0.35">
      <c r="A7" s="66">
        <v>2</v>
      </c>
      <c r="B7" s="67" t="s">
        <v>32</v>
      </c>
      <c r="C7" s="68">
        <v>2449558544.3863106</v>
      </c>
      <c r="D7" s="68">
        <v>0</v>
      </c>
      <c r="E7" s="69">
        <v>73486756.331589311</v>
      </c>
      <c r="F7" s="69">
        <v>0</v>
      </c>
      <c r="G7" s="69">
        <f t="shared" ref="G7:G42" si="0">E7-F7</f>
        <v>73486756.331589311</v>
      </c>
      <c r="H7" s="68">
        <v>1492139504.4117999</v>
      </c>
      <c r="I7" s="112">
        <f t="shared" ref="I7:I42" si="1">C7+D7+G7+H7</f>
        <v>4015184805.1296997</v>
      </c>
    </row>
    <row r="8" spans="1:9" x14ac:dyDescent="0.35">
      <c r="A8" s="66">
        <v>3</v>
      </c>
      <c r="B8" s="67" t="s">
        <v>33</v>
      </c>
      <c r="C8" s="68">
        <v>3262668038.320097</v>
      </c>
      <c r="D8" s="68">
        <v>0</v>
      </c>
      <c r="E8" s="69">
        <v>97880041.14960292</v>
      </c>
      <c r="F8" s="69">
        <f>E8/2</f>
        <v>48940020.57480146</v>
      </c>
      <c r="G8" s="69">
        <f t="shared" si="0"/>
        <v>48940020.57480146</v>
      </c>
      <c r="H8" s="68">
        <v>2226465633.3766999</v>
      </c>
      <c r="I8" s="112">
        <f t="shared" si="1"/>
        <v>5538073692.2715988</v>
      </c>
    </row>
    <row r="9" spans="1:9" x14ac:dyDescent="0.35">
      <c r="A9" s="66">
        <v>4</v>
      </c>
      <c r="B9" s="67" t="s">
        <v>34</v>
      </c>
      <c r="C9" s="68">
        <v>2462796218.4614563</v>
      </c>
      <c r="D9" s="68">
        <v>0</v>
      </c>
      <c r="E9" s="69">
        <v>73883886.553843677</v>
      </c>
      <c r="F9" s="69"/>
      <c r="G9" s="69">
        <f t="shared" si="0"/>
        <v>73883886.553843677</v>
      </c>
      <c r="H9" s="68">
        <v>1667307398.8390999</v>
      </c>
      <c r="I9" s="112">
        <f t="shared" si="1"/>
        <v>4203987503.8543997</v>
      </c>
    </row>
    <row r="10" spans="1:9" x14ac:dyDescent="0.35">
      <c r="A10" s="66">
        <v>5</v>
      </c>
      <c r="B10" s="67" t="s">
        <v>35</v>
      </c>
      <c r="C10" s="68">
        <v>2795761064.616116</v>
      </c>
      <c r="D10" s="68">
        <v>0</v>
      </c>
      <c r="E10" s="69">
        <v>83872831.938483506</v>
      </c>
      <c r="F10" s="69"/>
      <c r="G10" s="69">
        <f t="shared" si="0"/>
        <v>83872831.938483506</v>
      </c>
      <c r="H10" s="68">
        <v>1723279160.5622001</v>
      </c>
      <c r="I10" s="112">
        <f t="shared" si="1"/>
        <v>4602913057.1168003</v>
      </c>
    </row>
    <row r="11" spans="1:9" x14ac:dyDescent="0.35">
      <c r="A11" s="66">
        <v>6</v>
      </c>
      <c r="B11" s="67" t="s">
        <v>36</v>
      </c>
      <c r="C11" s="68">
        <v>1137977087.4718447</v>
      </c>
      <c r="D11" s="68">
        <v>0</v>
      </c>
      <c r="E11" s="69">
        <v>34139312.624155335</v>
      </c>
      <c r="F11" s="69">
        <f>E11/2</f>
        <v>17069656.312077668</v>
      </c>
      <c r="G11" s="69">
        <f t="shared" si="0"/>
        <v>17069656.312077668</v>
      </c>
      <c r="H11" s="68">
        <v>772589858.74430001</v>
      </c>
      <c r="I11" s="112">
        <f t="shared" si="1"/>
        <v>1927636602.5282226</v>
      </c>
    </row>
    <row r="12" spans="1:9" x14ac:dyDescent="0.35">
      <c r="A12" s="66">
        <v>7</v>
      </c>
      <c r="B12" s="67" t="s">
        <v>37</v>
      </c>
      <c r="C12" s="68">
        <v>3042220734.7049513</v>
      </c>
      <c r="D12" s="68">
        <f>-139538498.52</f>
        <v>-139538498.52000001</v>
      </c>
      <c r="E12" s="69">
        <v>91266622.041148528</v>
      </c>
      <c r="F12" s="69">
        <f>E12/2</f>
        <v>45633311.020574264</v>
      </c>
      <c r="G12" s="69">
        <f t="shared" si="0"/>
        <v>45633311.020574264</v>
      </c>
      <c r="H12" s="68">
        <v>1741181760.1863999</v>
      </c>
      <c r="I12" s="112">
        <f t="shared" si="1"/>
        <v>4689497307.3919258</v>
      </c>
    </row>
    <row r="13" spans="1:9" x14ac:dyDescent="0.35">
      <c r="A13" s="66">
        <v>8</v>
      </c>
      <c r="B13" s="67" t="s">
        <v>38</v>
      </c>
      <c r="C13" s="68">
        <v>3302940037.0450487</v>
      </c>
      <c r="D13" s="68">
        <v>0</v>
      </c>
      <c r="E13" s="69">
        <v>99088201.111351445</v>
      </c>
      <c r="F13" s="69"/>
      <c r="G13" s="69">
        <f t="shared" si="0"/>
        <v>99088201.111351445</v>
      </c>
      <c r="H13" s="68">
        <v>1959992475.9014001</v>
      </c>
      <c r="I13" s="112">
        <f t="shared" si="1"/>
        <v>5362020714.0578003</v>
      </c>
    </row>
    <row r="14" spans="1:9" x14ac:dyDescent="0.35">
      <c r="A14" s="66">
        <v>9</v>
      </c>
      <c r="B14" s="67" t="s">
        <v>39</v>
      </c>
      <c r="C14" s="68">
        <v>2129301412.7941747</v>
      </c>
      <c r="D14" s="68">
        <f>-38551266.1799</f>
        <v>-38551266.179899998</v>
      </c>
      <c r="E14" s="69">
        <v>63879042.383825235</v>
      </c>
      <c r="F14" s="69">
        <f>E14/2</f>
        <v>31939521.191912618</v>
      </c>
      <c r="G14" s="69">
        <f t="shared" si="0"/>
        <v>31939521.191912618</v>
      </c>
      <c r="H14" s="68">
        <v>1283425591.3059001</v>
      </c>
      <c r="I14" s="112">
        <f t="shared" si="1"/>
        <v>3406115259.1120872</v>
      </c>
    </row>
    <row r="15" spans="1:9" x14ac:dyDescent="0.35">
      <c r="A15" s="66">
        <v>10</v>
      </c>
      <c r="B15" s="67" t="s">
        <v>40</v>
      </c>
      <c r="C15" s="68">
        <v>2728394371.9007764</v>
      </c>
      <c r="D15" s="68">
        <v>0</v>
      </c>
      <c r="E15" s="69">
        <v>81851831.157023296</v>
      </c>
      <c r="F15" s="69">
        <f>E15/2</f>
        <v>40925915.578511648</v>
      </c>
      <c r="G15" s="69">
        <f t="shared" si="0"/>
        <v>40925915.578511648</v>
      </c>
      <c r="H15" s="68">
        <v>1922441402.9844999</v>
      </c>
      <c r="I15" s="112">
        <f t="shared" si="1"/>
        <v>4691761690.463788</v>
      </c>
    </row>
    <row r="16" spans="1:9" x14ac:dyDescent="0.35">
      <c r="A16" s="66">
        <v>11</v>
      </c>
      <c r="B16" s="67" t="s">
        <v>41</v>
      </c>
      <c r="C16" s="68">
        <v>1575119957.3208737</v>
      </c>
      <c r="D16" s="68">
        <f>-41640087.7481</f>
        <v>-41640087.748099998</v>
      </c>
      <c r="E16" s="69">
        <v>47253598.719626211</v>
      </c>
      <c r="F16" s="69"/>
      <c r="G16" s="69">
        <f t="shared" si="0"/>
        <v>47253598.719626211</v>
      </c>
      <c r="H16" s="68">
        <v>1029875065.9681</v>
      </c>
      <c r="I16" s="112">
        <f t="shared" si="1"/>
        <v>2610608534.2605</v>
      </c>
    </row>
    <row r="17" spans="1:9" x14ac:dyDescent="0.35">
      <c r="A17" s="66">
        <v>12</v>
      </c>
      <c r="B17" s="67" t="s">
        <v>42</v>
      </c>
      <c r="C17" s="68">
        <v>2087590984.8674755</v>
      </c>
      <c r="D17" s="68">
        <v>0</v>
      </c>
      <c r="E17" s="69">
        <v>62627729.546024255</v>
      </c>
      <c r="F17" s="69">
        <f>E17/2</f>
        <v>31313864.773012128</v>
      </c>
      <c r="G17" s="69">
        <f t="shared" si="0"/>
        <v>31313864.773012128</v>
      </c>
      <c r="H17" s="68">
        <v>1453193943.1777</v>
      </c>
      <c r="I17" s="112">
        <f t="shared" si="1"/>
        <v>3572098792.8181877</v>
      </c>
    </row>
    <row r="18" spans="1:9" x14ac:dyDescent="0.35">
      <c r="A18" s="66">
        <v>13</v>
      </c>
      <c r="B18" s="67" t="s">
        <v>43</v>
      </c>
      <c r="C18" s="68">
        <v>1657622947.1139805</v>
      </c>
      <c r="D18" s="68">
        <v>0</v>
      </c>
      <c r="E18" s="69">
        <v>49728688.413419411</v>
      </c>
      <c r="F18" s="69"/>
      <c r="G18" s="69">
        <f t="shared" si="0"/>
        <v>49728688.413419411</v>
      </c>
      <c r="H18" s="68">
        <v>1136902833.2737</v>
      </c>
      <c r="I18" s="112">
        <f t="shared" si="1"/>
        <v>2844254468.8010998</v>
      </c>
    </row>
    <row r="19" spans="1:9" x14ac:dyDescent="0.35">
      <c r="A19" s="66">
        <v>14</v>
      </c>
      <c r="B19" s="67" t="s">
        <v>44</v>
      </c>
      <c r="C19" s="68">
        <v>2121023476.8450487</v>
      </c>
      <c r="D19" s="68">
        <v>0</v>
      </c>
      <c r="E19" s="69">
        <v>63630704.305351444</v>
      </c>
      <c r="F19" s="69"/>
      <c r="G19" s="69">
        <f t="shared" si="0"/>
        <v>63630704.305351444</v>
      </c>
      <c r="H19" s="68">
        <v>1386035674.4995999</v>
      </c>
      <c r="I19" s="112">
        <f t="shared" si="1"/>
        <v>3570689855.6500001</v>
      </c>
    </row>
    <row r="20" spans="1:9" x14ac:dyDescent="0.35">
      <c r="A20" s="66">
        <v>15</v>
      </c>
      <c r="B20" s="67" t="s">
        <v>45</v>
      </c>
      <c r="C20" s="68">
        <v>1453326767.7133982</v>
      </c>
      <c r="D20" s="68">
        <f>-53983557.43</f>
        <v>-53983557.43</v>
      </c>
      <c r="E20" s="69">
        <v>43599803.03140194</v>
      </c>
      <c r="F20" s="69"/>
      <c r="G20" s="69">
        <f t="shared" si="0"/>
        <v>43599803.03140194</v>
      </c>
      <c r="H20" s="68">
        <v>887663198.23839998</v>
      </c>
      <c r="I20" s="112">
        <f t="shared" si="1"/>
        <v>2330606211.5531998</v>
      </c>
    </row>
    <row r="21" spans="1:9" x14ac:dyDescent="0.35">
      <c r="A21" s="66">
        <v>16</v>
      </c>
      <c r="B21" s="67" t="s">
        <v>46</v>
      </c>
      <c r="C21" s="68">
        <v>2842643276.7047572</v>
      </c>
      <c r="D21" s="68">
        <v>0</v>
      </c>
      <c r="E21" s="69">
        <v>85279298.301142722</v>
      </c>
      <c r="F21" s="69">
        <f>E21/2</f>
        <v>42639649.150571361</v>
      </c>
      <c r="G21" s="69">
        <f t="shared" si="0"/>
        <v>42639649.150571361</v>
      </c>
      <c r="H21" s="68">
        <v>1868609174.675</v>
      </c>
      <c r="I21" s="112">
        <f t="shared" si="1"/>
        <v>4753892100.5303288</v>
      </c>
    </row>
    <row r="22" spans="1:9" x14ac:dyDescent="0.35">
      <c r="A22" s="66">
        <v>17</v>
      </c>
      <c r="B22" s="67" t="s">
        <v>47</v>
      </c>
      <c r="C22" s="68">
        <v>2986464406.093204</v>
      </c>
      <c r="D22" s="68">
        <v>0</v>
      </c>
      <c r="E22" s="69">
        <v>89593932.182796121</v>
      </c>
      <c r="F22" s="69"/>
      <c r="G22" s="69">
        <f t="shared" si="0"/>
        <v>89593932.182796121</v>
      </c>
      <c r="H22" s="68">
        <v>1978316386.8306999</v>
      </c>
      <c r="I22" s="112">
        <f t="shared" si="1"/>
        <v>5054374725.1066999</v>
      </c>
    </row>
    <row r="23" spans="1:9" x14ac:dyDescent="0.35">
      <c r="A23" s="66">
        <v>18</v>
      </c>
      <c r="B23" s="67" t="s">
        <v>48</v>
      </c>
      <c r="C23" s="68">
        <v>3358562013.0766988</v>
      </c>
      <c r="D23" s="68">
        <v>0</v>
      </c>
      <c r="E23" s="69">
        <v>100756860.39230099</v>
      </c>
      <c r="F23" s="69"/>
      <c r="G23" s="69">
        <f t="shared" si="0"/>
        <v>100756860.39230099</v>
      </c>
      <c r="H23" s="68">
        <v>2062023944.0855999</v>
      </c>
      <c r="I23" s="112">
        <f t="shared" si="1"/>
        <v>5521342817.5545998</v>
      </c>
    </row>
    <row r="24" spans="1:9" x14ac:dyDescent="0.35">
      <c r="A24" s="66">
        <v>19</v>
      </c>
      <c r="B24" s="67" t="s">
        <v>49</v>
      </c>
      <c r="C24" s="68">
        <v>5347118572.8235922</v>
      </c>
      <c r="D24" s="68">
        <f>-512664445.0404</f>
        <v>-512664445.04040003</v>
      </c>
      <c r="E24" s="69">
        <v>160413557.18470779</v>
      </c>
      <c r="F24" s="69"/>
      <c r="G24" s="69">
        <f t="shared" si="0"/>
        <v>160413557.18470779</v>
      </c>
      <c r="H24" s="68">
        <v>3801354933.7322001</v>
      </c>
      <c r="I24" s="112">
        <f t="shared" si="1"/>
        <v>8796222618.7000999</v>
      </c>
    </row>
    <row r="25" spans="1:9" x14ac:dyDescent="0.35">
      <c r="A25" s="66">
        <v>20</v>
      </c>
      <c r="B25" s="67" t="s">
        <v>50</v>
      </c>
      <c r="C25" s="68">
        <v>4070852385.1032038</v>
      </c>
      <c r="D25" s="68">
        <v>0</v>
      </c>
      <c r="E25" s="69">
        <v>122125571.55309607</v>
      </c>
      <c r="F25" s="69"/>
      <c r="G25" s="69">
        <f t="shared" si="0"/>
        <v>122125571.55309607</v>
      </c>
      <c r="H25" s="68">
        <v>2497587937.7021999</v>
      </c>
      <c r="I25" s="112">
        <f t="shared" si="1"/>
        <v>6690565894.3584995</v>
      </c>
    </row>
    <row r="26" spans="1:9" x14ac:dyDescent="0.35">
      <c r="A26" s="66">
        <v>21</v>
      </c>
      <c r="B26" s="67" t="s">
        <v>51</v>
      </c>
      <c r="C26" s="68">
        <v>2569144816.7777667</v>
      </c>
      <c r="D26" s="68">
        <v>0</v>
      </c>
      <c r="E26" s="69">
        <v>77074344.503333002</v>
      </c>
      <c r="F26" s="69">
        <f>E26/2</f>
        <v>38537172.251666501</v>
      </c>
      <c r="G26" s="69">
        <f t="shared" si="0"/>
        <v>38537172.251666501</v>
      </c>
      <c r="H26" s="68">
        <v>1490946705.0787001</v>
      </c>
      <c r="I26" s="112">
        <f t="shared" si="1"/>
        <v>4098628694.1081333</v>
      </c>
    </row>
    <row r="27" spans="1:9" x14ac:dyDescent="0.35">
      <c r="A27" s="66">
        <v>22</v>
      </c>
      <c r="B27" s="67" t="s">
        <v>52</v>
      </c>
      <c r="C27" s="68">
        <v>2655399354.1821361</v>
      </c>
      <c r="D27" s="68">
        <f>-187142998.7701</f>
        <v>-187142998.7701</v>
      </c>
      <c r="E27" s="69">
        <v>79661980.625464082</v>
      </c>
      <c r="F27" s="69">
        <f>E27/2</f>
        <v>39830990.312732041</v>
      </c>
      <c r="G27" s="69">
        <f t="shared" si="0"/>
        <v>39830990.312732041</v>
      </c>
      <c r="H27" s="68">
        <v>1507641037.1319001</v>
      </c>
      <c r="I27" s="112">
        <f t="shared" si="1"/>
        <v>4015728382.8566685</v>
      </c>
    </row>
    <row r="28" spans="1:9" x14ac:dyDescent="0.35">
      <c r="A28" s="66">
        <v>23</v>
      </c>
      <c r="B28" s="67" t="s">
        <v>53</v>
      </c>
      <c r="C28" s="68">
        <v>1878973182.6772814</v>
      </c>
      <c r="D28" s="68">
        <v>0</v>
      </c>
      <c r="E28" s="69">
        <v>56369195.480318449</v>
      </c>
      <c r="F28" s="69">
        <f>E28/2</f>
        <v>28184597.740159225</v>
      </c>
      <c r="G28" s="69">
        <f t="shared" si="0"/>
        <v>28184597.740159225</v>
      </c>
      <c r="H28" s="68">
        <v>1200140336.3345001</v>
      </c>
      <c r="I28" s="112">
        <f t="shared" si="1"/>
        <v>3107298116.7519407</v>
      </c>
    </row>
    <row r="29" spans="1:9" x14ac:dyDescent="0.35">
      <c r="A29" s="66">
        <v>24</v>
      </c>
      <c r="B29" s="67" t="s">
        <v>54</v>
      </c>
      <c r="C29" s="68">
        <v>3200823654.2635922</v>
      </c>
      <c r="D29" s="68">
        <v>0</v>
      </c>
      <c r="E29" s="69">
        <v>96024709.627907738</v>
      </c>
      <c r="F29" s="69"/>
      <c r="G29" s="69">
        <f t="shared" si="0"/>
        <v>96024709.627907738</v>
      </c>
      <c r="H29" s="68">
        <v>8797132394.9834995</v>
      </c>
      <c r="I29" s="112">
        <f t="shared" si="1"/>
        <v>12093980758.875</v>
      </c>
    </row>
    <row r="30" spans="1:9" x14ac:dyDescent="0.35">
      <c r="A30" s="66">
        <v>25</v>
      </c>
      <c r="B30" s="67" t="s">
        <v>55</v>
      </c>
      <c r="C30" s="68">
        <v>1676367928.1936893</v>
      </c>
      <c r="D30" s="68">
        <f>-39238127.2399</f>
        <v>-39238127.2399</v>
      </c>
      <c r="E30" s="69">
        <v>50291037.845810682</v>
      </c>
      <c r="F30" s="69"/>
      <c r="G30" s="69">
        <f t="shared" si="0"/>
        <v>50291037.845810682</v>
      </c>
      <c r="H30" s="68">
        <v>931040736.07939994</v>
      </c>
      <c r="I30" s="112">
        <f t="shared" si="1"/>
        <v>2618461574.8789997</v>
      </c>
    </row>
    <row r="31" spans="1:9" x14ac:dyDescent="0.35">
      <c r="A31" s="66">
        <v>26</v>
      </c>
      <c r="B31" s="67" t="s">
        <v>56</v>
      </c>
      <c r="C31" s="68">
        <v>3102827724.8696113</v>
      </c>
      <c r="D31" s="68">
        <v>0</v>
      </c>
      <c r="E31" s="69">
        <v>93084831.746088326</v>
      </c>
      <c r="F31" s="69">
        <f>E31/2</f>
        <v>46542415.873044163</v>
      </c>
      <c r="G31" s="69">
        <f t="shared" si="0"/>
        <v>46542415.873044163</v>
      </c>
      <c r="H31" s="68">
        <v>1867911486.8046</v>
      </c>
      <c r="I31" s="112">
        <f t="shared" si="1"/>
        <v>5017281627.5472555</v>
      </c>
    </row>
    <row r="32" spans="1:9" x14ac:dyDescent="0.35">
      <c r="A32" s="66">
        <v>27</v>
      </c>
      <c r="B32" s="67" t="s">
        <v>57</v>
      </c>
      <c r="C32" s="68">
        <v>2213546080.2268929</v>
      </c>
      <c r="D32" s="68">
        <f>-115776950.4</f>
        <v>-115776950.40000001</v>
      </c>
      <c r="E32" s="69">
        <v>66406382.406806804</v>
      </c>
      <c r="F32" s="69"/>
      <c r="G32" s="69">
        <f t="shared" si="0"/>
        <v>66406382.406806804</v>
      </c>
      <c r="H32" s="68">
        <v>1561983144.2636001</v>
      </c>
      <c r="I32" s="112">
        <f t="shared" si="1"/>
        <v>3726158656.4973001</v>
      </c>
    </row>
    <row r="33" spans="1:9" x14ac:dyDescent="0.35">
      <c r="A33" s="66">
        <v>28</v>
      </c>
      <c r="B33" s="67" t="s">
        <v>58</v>
      </c>
      <c r="C33" s="68">
        <v>2114076523.2299027</v>
      </c>
      <c r="D33" s="68">
        <f>-47177126.82</f>
        <v>-47177126.82</v>
      </c>
      <c r="E33" s="69">
        <v>63422295.696897089</v>
      </c>
      <c r="F33" s="69">
        <f>E33/2</f>
        <v>31711147.848448545</v>
      </c>
      <c r="G33" s="69">
        <f t="shared" si="0"/>
        <v>31711147.848448545</v>
      </c>
      <c r="H33" s="68">
        <v>1391179871.2469001</v>
      </c>
      <c r="I33" s="112">
        <f t="shared" si="1"/>
        <v>3489790415.5052514</v>
      </c>
    </row>
    <row r="34" spans="1:9" x14ac:dyDescent="0.35">
      <c r="A34" s="66">
        <v>29</v>
      </c>
      <c r="B34" s="67" t="s">
        <v>59</v>
      </c>
      <c r="C34" s="68">
        <v>2863570101.3711653</v>
      </c>
      <c r="D34" s="68">
        <f>-82028645.1001</f>
        <v>-82028645.100099996</v>
      </c>
      <c r="E34" s="69">
        <v>85907103.041134968</v>
      </c>
      <c r="F34" s="69"/>
      <c r="G34" s="69">
        <f t="shared" si="0"/>
        <v>85907103.041134968</v>
      </c>
      <c r="H34" s="68">
        <v>1936318025.9463999</v>
      </c>
      <c r="I34" s="112">
        <f t="shared" si="1"/>
        <v>4803766585.2586002</v>
      </c>
    </row>
    <row r="35" spans="1:9" x14ac:dyDescent="0.35">
      <c r="A35" s="66">
        <v>30</v>
      </c>
      <c r="B35" s="67" t="s">
        <v>60</v>
      </c>
      <c r="C35" s="68">
        <v>3612170254.733398</v>
      </c>
      <c r="D35" s="68">
        <f>-83688581.46</f>
        <v>-83688581.459999993</v>
      </c>
      <c r="E35" s="69">
        <v>108365107.64200194</v>
      </c>
      <c r="F35" s="69"/>
      <c r="G35" s="69">
        <f t="shared" si="0"/>
        <v>108365107.64200194</v>
      </c>
      <c r="H35" s="68">
        <v>3153428886.7663002</v>
      </c>
      <c r="I35" s="112">
        <f t="shared" si="1"/>
        <v>6790275667.6816998</v>
      </c>
    </row>
    <row r="36" spans="1:9" x14ac:dyDescent="0.35">
      <c r="A36" s="66">
        <v>31</v>
      </c>
      <c r="B36" s="67" t="s">
        <v>61</v>
      </c>
      <c r="C36" s="68">
        <v>2264346769.6607766</v>
      </c>
      <c r="D36" s="68">
        <v>0</v>
      </c>
      <c r="E36" s="69">
        <v>67930403.089823291</v>
      </c>
      <c r="F36" s="69">
        <f>E36/2</f>
        <v>33965201.544911645</v>
      </c>
      <c r="G36" s="69">
        <f t="shared" si="0"/>
        <v>33965201.544911645</v>
      </c>
      <c r="H36" s="68">
        <v>1352303146.8743999</v>
      </c>
      <c r="I36" s="112">
        <f t="shared" si="1"/>
        <v>3650615118.0800886</v>
      </c>
    </row>
    <row r="37" spans="1:9" x14ac:dyDescent="0.35">
      <c r="A37" s="66">
        <v>32</v>
      </c>
      <c r="B37" s="67" t="s">
        <v>62</v>
      </c>
      <c r="C37" s="68">
        <v>2806783349.3591261</v>
      </c>
      <c r="D37" s="68">
        <v>0</v>
      </c>
      <c r="E37" s="69">
        <v>84203500.480773777</v>
      </c>
      <c r="F37" s="69">
        <f>E37/2</f>
        <v>42101750.240386888</v>
      </c>
      <c r="G37" s="69">
        <f t="shared" si="0"/>
        <v>42101750.240386888</v>
      </c>
      <c r="H37" s="68">
        <v>3896368718.4798999</v>
      </c>
      <c r="I37" s="112">
        <f t="shared" si="1"/>
        <v>6745253818.0794125</v>
      </c>
    </row>
    <row r="38" spans="1:9" x14ac:dyDescent="0.35">
      <c r="A38" s="66">
        <v>33</v>
      </c>
      <c r="B38" s="67" t="s">
        <v>63</v>
      </c>
      <c r="C38" s="68">
        <v>2826865255.3203883</v>
      </c>
      <c r="D38" s="68">
        <f>-35989038.17</f>
        <v>-35989038.170000002</v>
      </c>
      <c r="E38" s="69">
        <v>84805957.659611657</v>
      </c>
      <c r="F38" s="69"/>
      <c r="G38" s="69">
        <f t="shared" si="0"/>
        <v>84805957.659611657</v>
      </c>
      <c r="H38" s="68">
        <v>1679693946.3274</v>
      </c>
      <c r="I38" s="112">
        <f>C38+D38+G38+H38</f>
        <v>4555376121.1373997</v>
      </c>
    </row>
    <row r="39" spans="1:9" x14ac:dyDescent="0.35">
      <c r="A39" s="66">
        <v>34</v>
      </c>
      <c r="B39" s="67" t="s">
        <v>64</v>
      </c>
      <c r="C39" s="68">
        <v>2118744966.3137863</v>
      </c>
      <c r="D39" s="68">
        <v>0</v>
      </c>
      <c r="E39" s="69">
        <v>63562348.989413589</v>
      </c>
      <c r="F39" s="69"/>
      <c r="G39" s="69">
        <f t="shared" si="0"/>
        <v>63562348.989413589</v>
      </c>
      <c r="H39" s="68">
        <v>1113327999.7161</v>
      </c>
      <c r="I39" s="112">
        <f t="shared" si="1"/>
        <v>3295635315.0192995</v>
      </c>
    </row>
    <row r="40" spans="1:9" x14ac:dyDescent="0.35">
      <c r="A40" s="66">
        <v>35</v>
      </c>
      <c r="B40" s="67" t="s">
        <v>65</v>
      </c>
      <c r="C40" s="68">
        <v>2130212382.363107</v>
      </c>
      <c r="D40" s="68">
        <v>0</v>
      </c>
      <c r="E40" s="69">
        <v>63906371.470893189</v>
      </c>
      <c r="F40" s="69"/>
      <c r="G40" s="69">
        <f t="shared" si="0"/>
        <v>63906371.470893189</v>
      </c>
      <c r="H40" s="68">
        <v>1170913840.7291</v>
      </c>
      <c r="I40" s="112">
        <f t="shared" si="1"/>
        <v>3365032594.5630999</v>
      </c>
    </row>
    <row r="41" spans="1:9" x14ac:dyDescent="0.35">
      <c r="A41" s="66">
        <v>36</v>
      </c>
      <c r="B41" s="67" t="s">
        <v>66</v>
      </c>
      <c r="C41" s="68">
        <v>1924789288.1935923</v>
      </c>
      <c r="D41" s="68">
        <v>0</v>
      </c>
      <c r="E41" s="69">
        <v>57743678.645807751</v>
      </c>
      <c r="F41" s="69"/>
      <c r="G41" s="69">
        <f t="shared" si="0"/>
        <v>57743678.645807751</v>
      </c>
      <c r="H41" s="68">
        <v>1161310932.9861</v>
      </c>
      <c r="I41" s="112">
        <f t="shared" si="1"/>
        <v>3143843899.8255</v>
      </c>
    </row>
    <row r="42" spans="1:9" x14ac:dyDescent="0.35">
      <c r="A42" s="66">
        <v>37</v>
      </c>
      <c r="B42" s="67" t="s">
        <v>67</v>
      </c>
      <c r="C42" s="68">
        <v>850120303.0152427</v>
      </c>
      <c r="D42" s="68">
        <v>0</v>
      </c>
      <c r="E42" s="69">
        <v>25503609.090457276</v>
      </c>
      <c r="F42" s="69"/>
      <c r="G42" s="69">
        <f t="shared" si="0"/>
        <v>25503609.090457276</v>
      </c>
      <c r="H42" s="68">
        <v>3122962082.1185999</v>
      </c>
      <c r="I42" s="112">
        <f t="shared" si="1"/>
        <v>3998585994.2242999</v>
      </c>
    </row>
    <row r="43" spans="1:9" x14ac:dyDescent="0.35">
      <c r="A43" s="70"/>
      <c r="B43" s="70"/>
      <c r="C43" s="71">
        <f>SUM(C6:C42)</f>
        <v>93562707614.821365</v>
      </c>
      <c r="D43" s="71">
        <f t="shared" ref="D43:I43" si="2">SUM(D6:D42)</f>
        <v>-1377419322.8785002</v>
      </c>
      <c r="E43" s="71">
        <f t="shared" si="2"/>
        <v>2806881228.4446416</v>
      </c>
      <c r="F43" s="71">
        <f t="shared" si="2"/>
        <v>548465265.15341341</v>
      </c>
      <c r="G43" s="71">
        <f t="shared" si="2"/>
        <v>2258415963.2912273</v>
      </c>
      <c r="H43" s="71">
        <f t="shared" ref="H43" si="3">SUM(H6:H42)</f>
        <v>71540850493.749207</v>
      </c>
      <c r="I43" s="71">
        <f t="shared" si="2"/>
        <v>165984554748.98328</v>
      </c>
    </row>
    <row r="46" spans="1:9" x14ac:dyDescent="0.35">
      <c r="I46" s="111"/>
    </row>
    <row r="47" spans="1:9" x14ac:dyDescent="0.35">
      <c r="I47" s="111"/>
    </row>
    <row r="48" spans="1:9" x14ac:dyDescent="0.35">
      <c r="I48" s="111"/>
    </row>
  </sheetData>
  <mergeCells count="3">
    <mergeCell ref="A1:I1"/>
    <mergeCell ref="A2:I2"/>
    <mergeCell ref="A3:I3"/>
  </mergeCells>
  <printOptions horizontalCentered="1" verticalCentered="1"/>
  <pageMargins left="0.70866141732283472" right="0.70866141732283472" top="0.15748031496062992" bottom="0.15748031496062992" header="0.31496062992125984" footer="0.31496062992125984"/>
  <pageSetup paperSize="9" scale="60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77"/>
  <sheetViews>
    <sheetView workbookViewId="0">
      <selection activeCell="D777" sqref="D777"/>
    </sheetView>
  </sheetViews>
  <sheetFormatPr defaultRowHeight="13.2" x14ac:dyDescent="0.25"/>
  <cols>
    <col min="2" max="2" width="11.6640625" customWidth="1"/>
    <col min="3" max="3" width="23.6640625" customWidth="1"/>
    <col min="4" max="4" width="25.5546875" customWidth="1"/>
  </cols>
  <sheetData>
    <row r="1" spans="1:4" ht="34.799999999999997" x14ac:dyDescent="0.3">
      <c r="A1" s="72" t="s">
        <v>30</v>
      </c>
      <c r="B1" s="72" t="s">
        <v>883</v>
      </c>
      <c r="C1" s="73" t="s">
        <v>884</v>
      </c>
      <c r="D1" s="73" t="s">
        <v>885</v>
      </c>
    </row>
    <row r="2" spans="1:4" ht="17.399999999999999" x14ac:dyDescent="0.3">
      <c r="A2" s="72"/>
      <c r="B2" s="72"/>
      <c r="C2" s="73"/>
      <c r="D2" s="72"/>
    </row>
    <row r="3" spans="1:4" ht="18" x14ac:dyDescent="0.35">
      <c r="A3" s="74">
        <v>1</v>
      </c>
      <c r="B3" s="75" t="s">
        <v>31</v>
      </c>
      <c r="C3" s="75" t="s">
        <v>70</v>
      </c>
      <c r="D3" s="76">
        <v>2984712.6724999999</v>
      </c>
    </row>
    <row r="4" spans="1:4" ht="18" x14ac:dyDescent="0.35">
      <c r="A4" s="74">
        <v>2</v>
      </c>
      <c r="B4" s="75" t="s">
        <v>31</v>
      </c>
      <c r="C4" s="75" t="s">
        <v>71</v>
      </c>
      <c r="D4" s="76">
        <v>4979604.2731999997</v>
      </c>
    </row>
    <row r="5" spans="1:4" ht="18" x14ac:dyDescent="0.35">
      <c r="A5" s="74">
        <v>3</v>
      </c>
      <c r="B5" s="75" t="s">
        <v>31</v>
      </c>
      <c r="C5" s="75" t="s">
        <v>72</v>
      </c>
      <c r="D5" s="76">
        <v>3503699.8599</v>
      </c>
    </row>
    <row r="6" spans="1:4" ht="18" x14ac:dyDescent="0.35">
      <c r="A6" s="74">
        <v>4</v>
      </c>
      <c r="B6" s="75" t="s">
        <v>31</v>
      </c>
      <c r="C6" s="75" t="s">
        <v>73</v>
      </c>
      <c r="D6" s="76">
        <v>3569890.6860000002</v>
      </c>
    </row>
    <row r="7" spans="1:4" ht="18" x14ac:dyDescent="0.35">
      <c r="A7" s="74">
        <v>5</v>
      </c>
      <c r="B7" s="75" t="s">
        <v>31</v>
      </c>
      <c r="C7" s="75" t="s">
        <v>74</v>
      </c>
      <c r="D7" s="76">
        <v>3249299.6911999998</v>
      </c>
    </row>
    <row r="8" spans="1:4" ht="36" x14ac:dyDescent="0.35">
      <c r="A8" s="74">
        <v>6</v>
      </c>
      <c r="B8" s="75" t="s">
        <v>31</v>
      </c>
      <c r="C8" s="75" t="s">
        <v>75</v>
      </c>
      <c r="D8" s="76">
        <v>3355686.7031</v>
      </c>
    </row>
    <row r="9" spans="1:4" ht="36" x14ac:dyDescent="0.35">
      <c r="A9" s="74">
        <v>7</v>
      </c>
      <c r="B9" s="75" t="s">
        <v>31</v>
      </c>
      <c r="C9" s="75" t="s">
        <v>76</v>
      </c>
      <c r="D9" s="76">
        <v>3255914.9073999999</v>
      </c>
    </row>
    <row r="10" spans="1:4" ht="18" x14ac:dyDescent="0.35">
      <c r="A10" s="74">
        <v>8</v>
      </c>
      <c r="B10" s="75" t="s">
        <v>31</v>
      </c>
      <c r="C10" s="75" t="s">
        <v>77</v>
      </c>
      <c r="D10" s="76">
        <v>3174720.0602000002</v>
      </c>
    </row>
    <row r="11" spans="1:4" ht="18" x14ac:dyDescent="0.35">
      <c r="A11" s="74">
        <v>9</v>
      </c>
      <c r="B11" s="75" t="s">
        <v>31</v>
      </c>
      <c r="C11" s="75" t="s">
        <v>78</v>
      </c>
      <c r="D11" s="76">
        <v>3425070.8476999998</v>
      </c>
    </row>
    <row r="12" spans="1:4" ht="18" x14ac:dyDescent="0.35">
      <c r="A12" s="74">
        <v>10</v>
      </c>
      <c r="B12" s="75" t="s">
        <v>31</v>
      </c>
      <c r="C12" s="75" t="s">
        <v>79</v>
      </c>
      <c r="D12" s="76">
        <v>3475753.8764</v>
      </c>
    </row>
    <row r="13" spans="1:4" ht="18" x14ac:dyDescent="0.35">
      <c r="A13" s="74">
        <v>11</v>
      </c>
      <c r="B13" s="75" t="s">
        <v>31</v>
      </c>
      <c r="C13" s="75" t="s">
        <v>80</v>
      </c>
      <c r="D13" s="76">
        <v>3801014.8845000002</v>
      </c>
    </row>
    <row r="14" spans="1:4" ht="18" x14ac:dyDescent="0.35">
      <c r="A14" s="74">
        <v>12</v>
      </c>
      <c r="B14" s="75" t="s">
        <v>31</v>
      </c>
      <c r="C14" s="75" t="s">
        <v>81</v>
      </c>
      <c r="D14" s="76">
        <v>3659701.6329999999</v>
      </c>
    </row>
    <row r="15" spans="1:4" ht="18" x14ac:dyDescent="0.35">
      <c r="A15" s="74">
        <v>13</v>
      </c>
      <c r="B15" s="75" t="s">
        <v>31</v>
      </c>
      <c r="C15" s="75" t="s">
        <v>82</v>
      </c>
      <c r="D15" s="76">
        <v>2794628.8912999998</v>
      </c>
    </row>
    <row r="16" spans="1:4" ht="18" x14ac:dyDescent="0.35">
      <c r="A16" s="74">
        <v>14</v>
      </c>
      <c r="B16" s="75" t="s">
        <v>31</v>
      </c>
      <c r="C16" s="75" t="s">
        <v>83</v>
      </c>
      <c r="D16" s="76">
        <v>2640542.5828999998</v>
      </c>
    </row>
    <row r="17" spans="1:4" ht="18" x14ac:dyDescent="0.35">
      <c r="A17" s="74">
        <v>15</v>
      </c>
      <c r="B17" s="75" t="s">
        <v>31</v>
      </c>
      <c r="C17" s="75" t="s">
        <v>84</v>
      </c>
      <c r="D17" s="76">
        <v>2749578.2817000002</v>
      </c>
    </row>
    <row r="18" spans="1:4" ht="18" x14ac:dyDescent="0.35">
      <c r="A18" s="74">
        <v>16</v>
      </c>
      <c r="B18" s="75" t="s">
        <v>31</v>
      </c>
      <c r="C18" s="75" t="s">
        <v>85</v>
      </c>
      <c r="D18" s="76">
        <v>4098734.5435000001</v>
      </c>
    </row>
    <row r="19" spans="1:4" ht="18" x14ac:dyDescent="0.35">
      <c r="A19" s="74">
        <v>17</v>
      </c>
      <c r="B19" s="75" t="s">
        <v>31</v>
      </c>
      <c r="C19" s="75" t="s">
        <v>86</v>
      </c>
      <c r="D19" s="76">
        <v>3541547.0866</v>
      </c>
    </row>
    <row r="20" spans="1:4" ht="36" x14ac:dyDescent="0.35">
      <c r="A20" s="74">
        <v>18</v>
      </c>
      <c r="B20" s="75" t="s">
        <v>32</v>
      </c>
      <c r="C20" s="75" t="s">
        <v>87</v>
      </c>
      <c r="D20" s="76">
        <v>3631972.0998999998</v>
      </c>
    </row>
    <row r="21" spans="1:4" ht="36" x14ac:dyDescent="0.35">
      <c r="A21" s="74">
        <v>19</v>
      </c>
      <c r="B21" s="75" t="s">
        <v>32</v>
      </c>
      <c r="C21" s="75" t="s">
        <v>88</v>
      </c>
      <c r="D21" s="76">
        <v>4436989.2322000004</v>
      </c>
    </row>
    <row r="22" spans="1:4" ht="36" x14ac:dyDescent="0.35">
      <c r="A22" s="74">
        <v>20</v>
      </c>
      <c r="B22" s="75" t="s">
        <v>32</v>
      </c>
      <c r="C22" s="75" t="s">
        <v>89</v>
      </c>
      <c r="D22" s="76">
        <v>3778097.6022999999</v>
      </c>
    </row>
    <row r="23" spans="1:4" ht="36" x14ac:dyDescent="0.35">
      <c r="A23" s="74">
        <v>21</v>
      </c>
      <c r="B23" s="75" t="s">
        <v>32</v>
      </c>
      <c r="C23" s="75" t="s">
        <v>90</v>
      </c>
      <c r="D23" s="76">
        <v>3307778.8878000001</v>
      </c>
    </row>
    <row r="24" spans="1:4" ht="36" x14ac:dyDescent="0.35">
      <c r="A24" s="74">
        <v>22</v>
      </c>
      <c r="B24" s="75" t="s">
        <v>32</v>
      </c>
      <c r="C24" s="75" t="s">
        <v>91</v>
      </c>
      <c r="D24" s="76">
        <v>3273165.7429</v>
      </c>
    </row>
    <row r="25" spans="1:4" ht="36" x14ac:dyDescent="0.35">
      <c r="A25" s="74">
        <v>23</v>
      </c>
      <c r="B25" s="75" t="s">
        <v>32</v>
      </c>
      <c r="C25" s="75" t="s">
        <v>92</v>
      </c>
      <c r="D25" s="76">
        <v>3499485.8451999999</v>
      </c>
    </row>
    <row r="26" spans="1:4" ht="36" x14ac:dyDescent="0.35">
      <c r="A26" s="74">
        <v>24</v>
      </c>
      <c r="B26" s="75" t="s">
        <v>32</v>
      </c>
      <c r="C26" s="75" t="s">
        <v>93</v>
      </c>
      <c r="D26" s="76">
        <v>3811779.1239999998</v>
      </c>
    </row>
    <row r="27" spans="1:4" ht="36" x14ac:dyDescent="0.35">
      <c r="A27" s="74">
        <v>25</v>
      </c>
      <c r="B27" s="75" t="s">
        <v>32</v>
      </c>
      <c r="C27" s="75" t="s">
        <v>94</v>
      </c>
      <c r="D27" s="76">
        <v>3987438.9397999998</v>
      </c>
    </row>
    <row r="28" spans="1:4" ht="36" x14ac:dyDescent="0.35">
      <c r="A28" s="74">
        <v>26</v>
      </c>
      <c r="B28" s="75" t="s">
        <v>32</v>
      </c>
      <c r="C28" s="75" t="s">
        <v>797</v>
      </c>
      <c r="D28" s="76">
        <v>3466879.7642999999</v>
      </c>
    </row>
    <row r="29" spans="1:4" ht="36" x14ac:dyDescent="0.35">
      <c r="A29" s="74">
        <v>27</v>
      </c>
      <c r="B29" s="75" t="s">
        <v>32</v>
      </c>
      <c r="C29" s="75" t="s">
        <v>95</v>
      </c>
      <c r="D29" s="76">
        <v>3104134.9026000001</v>
      </c>
    </row>
    <row r="30" spans="1:4" ht="36" x14ac:dyDescent="0.35">
      <c r="A30" s="74">
        <v>28</v>
      </c>
      <c r="B30" s="75" t="s">
        <v>32</v>
      </c>
      <c r="C30" s="75" t="s">
        <v>96</v>
      </c>
      <c r="D30" s="76">
        <v>3154495.1436999999</v>
      </c>
    </row>
    <row r="31" spans="1:4" ht="36" x14ac:dyDescent="0.35">
      <c r="A31" s="74">
        <v>29</v>
      </c>
      <c r="B31" s="75" t="s">
        <v>32</v>
      </c>
      <c r="C31" s="75" t="s">
        <v>97</v>
      </c>
      <c r="D31" s="76">
        <v>3088453.8210999998</v>
      </c>
    </row>
    <row r="32" spans="1:4" ht="36" x14ac:dyDescent="0.35">
      <c r="A32" s="74">
        <v>30</v>
      </c>
      <c r="B32" s="75" t="s">
        <v>32</v>
      </c>
      <c r="C32" s="75" t="s">
        <v>98</v>
      </c>
      <c r="D32" s="76">
        <v>3581128.6036</v>
      </c>
    </row>
    <row r="33" spans="1:4" ht="36" x14ac:dyDescent="0.35">
      <c r="A33" s="74">
        <v>31</v>
      </c>
      <c r="B33" s="75" t="s">
        <v>32</v>
      </c>
      <c r="C33" s="75" t="s">
        <v>99</v>
      </c>
      <c r="D33" s="76">
        <v>3471692.0951</v>
      </c>
    </row>
    <row r="34" spans="1:4" ht="36" x14ac:dyDescent="0.35">
      <c r="A34" s="74">
        <v>32</v>
      </c>
      <c r="B34" s="75" t="s">
        <v>32</v>
      </c>
      <c r="C34" s="75" t="s">
        <v>100</v>
      </c>
      <c r="D34" s="76">
        <v>3312829.5795</v>
      </c>
    </row>
    <row r="35" spans="1:4" ht="36" x14ac:dyDescent="0.35">
      <c r="A35" s="74">
        <v>33</v>
      </c>
      <c r="B35" s="75" t="s">
        <v>32</v>
      </c>
      <c r="C35" s="75" t="s">
        <v>101</v>
      </c>
      <c r="D35" s="76">
        <v>3086314.7809000001</v>
      </c>
    </row>
    <row r="36" spans="1:4" ht="36" x14ac:dyDescent="0.35">
      <c r="A36" s="74">
        <v>34</v>
      </c>
      <c r="B36" s="75" t="s">
        <v>32</v>
      </c>
      <c r="C36" s="75" t="s">
        <v>102</v>
      </c>
      <c r="D36" s="76">
        <v>2933100.9013</v>
      </c>
    </row>
    <row r="37" spans="1:4" ht="36" x14ac:dyDescent="0.35">
      <c r="A37" s="74">
        <v>35</v>
      </c>
      <c r="B37" s="75" t="s">
        <v>32</v>
      </c>
      <c r="C37" s="75" t="s">
        <v>103</v>
      </c>
      <c r="D37" s="76">
        <v>3322720.4542</v>
      </c>
    </row>
    <row r="38" spans="1:4" ht="36" x14ac:dyDescent="0.35">
      <c r="A38" s="74">
        <v>36</v>
      </c>
      <c r="B38" s="75" t="s">
        <v>32</v>
      </c>
      <c r="C38" s="75" t="s">
        <v>104</v>
      </c>
      <c r="D38" s="76">
        <v>4182367.7374</v>
      </c>
    </row>
    <row r="39" spans="1:4" ht="36" x14ac:dyDescent="0.35">
      <c r="A39" s="74">
        <v>37</v>
      </c>
      <c r="B39" s="75" t="s">
        <v>32</v>
      </c>
      <c r="C39" s="75" t="s">
        <v>105</v>
      </c>
      <c r="D39" s="76">
        <v>3583372.6375000002</v>
      </c>
    </row>
    <row r="40" spans="1:4" ht="36" x14ac:dyDescent="0.35">
      <c r="A40" s="74">
        <v>38</v>
      </c>
      <c r="B40" s="75" t="s">
        <v>32</v>
      </c>
      <c r="C40" s="75" t="s">
        <v>798</v>
      </c>
      <c r="D40" s="76">
        <v>3472558.4363000002</v>
      </c>
    </row>
    <row r="41" spans="1:4" ht="36" x14ac:dyDescent="0.35">
      <c r="A41" s="74">
        <v>39</v>
      </c>
      <c r="B41" s="75" t="s">
        <v>33</v>
      </c>
      <c r="C41" s="75" t="s">
        <v>106</v>
      </c>
      <c r="D41" s="76">
        <v>3334477.0202000001</v>
      </c>
    </row>
    <row r="42" spans="1:4" ht="36" x14ac:dyDescent="0.35">
      <c r="A42" s="74">
        <v>40</v>
      </c>
      <c r="B42" s="75" t="s">
        <v>33</v>
      </c>
      <c r="C42" s="75" t="s">
        <v>107</v>
      </c>
      <c r="D42" s="76">
        <v>2603554.5874999999</v>
      </c>
    </row>
    <row r="43" spans="1:4" ht="36" x14ac:dyDescent="0.35">
      <c r="A43" s="74">
        <v>41</v>
      </c>
      <c r="B43" s="75" t="s">
        <v>33</v>
      </c>
      <c r="C43" s="75" t="s">
        <v>108</v>
      </c>
      <c r="D43" s="76">
        <v>3437429.6331000002</v>
      </c>
    </row>
    <row r="44" spans="1:4" ht="36" x14ac:dyDescent="0.35">
      <c r="A44" s="74">
        <v>42</v>
      </c>
      <c r="B44" s="75" t="s">
        <v>33</v>
      </c>
      <c r="C44" s="75" t="s">
        <v>109</v>
      </c>
      <c r="D44" s="76">
        <v>2635180.2480000001</v>
      </c>
    </row>
    <row r="45" spans="1:4" ht="36" x14ac:dyDescent="0.35">
      <c r="A45" s="74">
        <v>43</v>
      </c>
      <c r="B45" s="75" t="s">
        <v>33</v>
      </c>
      <c r="C45" s="75" t="s">
        <v>110</v>
      </c>
      <c r="D45" s="76">
        <v>3541249.5428999998</v>
      </c>
    </row>
    <row r="46" spans="1:4" ht="36" x14ac:dyDescent="0.35">
      <c r="A46" s="74">
        <v>44</v>
      </c>
      <c r="B46" s="75" t="s">
        <v>33</v>
      </c>
      <c r="C46" s="75" t="s">
        <v>111</v>
      </c>
      <c r="D46" s="76">
        <v>3086597.8876</v>
      </c>
    </row>
    <row r="47" spans="1:4" ht="36" x14ac:dyDescent="0.35">
      <c r="A47" s="74">
        <v>45</v>
      </c>
      <c r="B47" s="75" t="s">
        <v>33</v>
      </c>
      <c r="C47" s="75" t="s">
        <v>112</v>
      </c>
      <c r="D47" s="76">
        <v>3500739.5817999998</v>
      </c>
    </row>
    <row r="48" spans="1:4" ht="36" x14ac:dyDescent="0.35">
      <c r="A48" s="74">
        <v>46</v>
      </c>
      <c r="B48" s="75" t="s">
        <v>33</v>
      </c>
      <c r="C48" s="75" t="s">
        <v>113</v>
      </c>
      <c r="D48" s="76">
        <v>2804964.2932000002</v>
      </c>
    </row>
    <row r="49" spans="1:4" ht="36" x14ac:dyDescent="0.35">
      <c r="A49" s="74">
        <v>47</v>
      </c>
      <c r="B49" s="75" t="s">
        <v>33</v>
      </c>
      <c r="C49" s="75" t="s">
        <v>114</v>
      </c>
      <c r="D49" s="76">
        <v>3255258.1161000002</v>
      </c>
    </row>
    <row r="50" spans="1:4" ht="36" x14ac:dyDescent="0.35">
      <c r="A50" s="74">
        <v>48</v>
      </c>
      <c r="B50" s="75" t="s">
        <v>33</v>
      </c>
      <c r="C50" s="75" t="s">
        <v>115</v>
      </c>
      <c r="D50" s="76">
        <v>3541570.1285999999</v>
      </c>
    </row>
    <row r="51" spans="1:4" ht="36" x14ac:dyDescent="0.35">
      <c r="A51" s="74">
        <v>49</v>
      </c>
      <c r="B51" s="75" t="s">
        <v>33</v>
      </c>
      <c r="C51" s="75" t="s">
        <v>116</v>
      </c>
      <c r="D51" s="76">
        <v>2725690.4394999999</v>
      </c>
    </row>
    <row r="52" spans="1:4" ht="36" x14ac:dyDescent="0.35">
      <c r="A52" s="74">
        <v>50</v>
      </c>
      <c r="B52" s="75" t="s">
        <v>33</v>
      </c>
      <c r="C52" s="75" t="s">
        <v>117</v>
      </c>
      <c r="D52" s="76">
        <v>3224002.0008999999</v>
      </c>
    </row>
    <row r="53" spans="1:4" ht="36" x14ac:dyDescent="0.35">
      <c r="A53" s="74">
        <v>51</v>
      </c>
      <c r="B53" s="75" t="s">
        <v>33</v>
      </c>
      <c r="C53" s="75" t="s">
        <v>118</v>
      </c>
      <c r="D53" s="76">
        <v>3224910.9860999999</v>
      </c>
    </row>
    <row r="54" spans="1:4" ht="36" x14ac:dyDescent="0.35">
      <c r="A54" s="74">
        <v>52</v>
      </c>
      <c r="B54" s="75" t="s">
        <v>33</v>
      </c>
      <c r="C54" s="75" t="s">
        <v>119</v>
      </c>
      <c r="D54" s="76">
        <v>3326015.9419</v>
      </c>
    </row>
    <row r="55" spans="1:4" ht="36" x14ac:dyDescent="0.35">
      <c r="A55" s="74">
        <v>53</v>
      </c>
      <c r="B55" s="75" t="s">
        <v>33</v>
      </c>
      <c r="C55" s="75" t="s">
        <v>120</v>
      </c>
      <c r="D55" s="76">
        <v>3038641.5087000001</v>
      </c>
    </row>
    <row r="56" spans="1:4" ht="36" x14ac:dyDescent="0.35">
      <c r="A56" s="74">
        <v>54</v>
      </c>
      <c r="B56" s="75" t="s">
        <v>33</v>
      </c>
      <c r="C56" s="75" t="s">
        <v>121</v>
      </c>
      <c r="D56" s="76">
        <v>3102606.0543999998</v>
      </c>
    </row>
    <row r="57" spans="1:4" ht="36" x14ac:dyDescent="0.35">
      <c r="A57" s="74">
        <v>55</v>
      </c>
      <c r="B57" s="75" t="s">
        <v>33</v>
      </c>
      <c r="C57" s="75" t="s">
        <v>122</v>
      </c>
      <c r="D57" s="76">
        <v>2896098.3245000001</v>
      </c>
    </row>
    <row r="58" spans="1:4" ht="36" x14ac:dyDescent="0.35">
      <c r="A58" s="74">
        <v>56</v>
      </c>
      <c r="B58" s="75" t="s">
        <v>33</v>
      </c>
      <c r="C58" s="75" t="s">
        <v>123</v>
      </c>
      <c r="D58" s="76">
        <v>3598125.8772</v>
      </c>
    </row>
    <row r="59" spans="1:4" ht="36" x14ac:dyDescent="0.35">
      <c r="A59" s="74">
        <v>57</v>
      </c>
      <c r="B59" s="75" t="s">
        <v>33</v>
      </c>
      <c r="C59" s="75" t="s">
        <v>124</v>
      </c>
      <c r="D59" s="76">
        <v>3002369.6403999999</v>
      </c>
    </row>
    <row r="60" spans="1:4" ht="36" x14ac:dyDescent="0.35">
      <c r="A60" s="74">
        <v>58</v>
      </c>
      <c r="B60" s="75" t="s">
        <v>33</v>
      </c>
      <c r="C60" s="75" t="s">
        <v>125</v>
      </c>
      <c r="D60" s="76">
        <v>3158993.4544000002</v>
      </c>
    </row>
    <row r="61" spans="1:4" ht="36" x14ac:dyDescent="0.35">
      <c r="A61" s="74">
        <v>59</v>
      </c>
      <c r="B61" s="75" t="s">
        <v>33</v>
      </c>
      <c r="C61" s="75" t="s">
        <v>126</v>
      </c>
      <c r="D61" s="76">
        <v>3285812.0170999998</v>
      </c>
    </row>
    <row r="62" spans="1:4" ht="36" x14ac:dyDescent="0.35">
      <c r="A62" s="74">
        <v>60</v>
      </c>
      <c r="B62" s="75" t="s">
        <v>33</v>
      </c>
      <c r="C62" s="75" t="s">
        <v>127</v>
      </c>
      <c r="D62" s="76">
        <v>2824241.4287</v>
      </c>
    </row>
    <row r="63" spans="1:4" ht="36" x14ac:dyDescent="0.35">
      <c r="A63" s="74">
        <v>61</v>
      </c>
      <c r="B63" s="75" t="s">
        <v>33</v>
      </c>
      <c r="C63" s="75" t="s">
        <v>128</v>
      </c>
      <c r="D63" s="76">
        <v>2949057.4580000001</v>
      </c>
    </row>
    <row r="64" spans="1:4" ht="36" x14ac:dyDescent="0.35">
      <c r="A64" s="74">
        <v>62</v>
      </c>
      <c r="B64" s="75" t="s">
        <v>33</v>
      </c>
      <c r="C64" s="75" t="s">
        <v>129</v>
      </c>
      <c r="D64" s="76">
        <v>3020664.2458000001</v>
      </c>
    </row>
    <row r="65" spans="1:4" ht="36" x14ac:dyDescent="0.35">
      <c r="A65" s="74">
        <v>63</v>
      </c>
      <c r="B65" s="75" t="s">
        <v>33</v>
      </c>
      <c r="C65" s="75" t="s">
        <v>130</v>
      </c>
      <c r="D65" s="76">
        <v>3559011.6376</v>
      </c>
    </row>
    <row r="66" spans="1:4" ht="36" x14ac:dyDescent="0.35">
      <c r="A66" s="74">
        <v>64</v>
      </c>
      <c r="B66" s="75" t="s">
        <v>33</v>
      </c>
      <c r="C66" s="75" t="s">
        <v>131</v>
      </c>
      <c r="D66" s="76">
        <v>2651131.6436000001</v>
      </c>
    </row>
    <row r="67" spans="1:4" ht="36" x14ac:dyDescent="0.35">
      <c r="A67" s="74">
        <v>65</v>
      </c>
      <c r="B67" s="75" t="s">
        <v>33</v>
      </c>
      <c r="C67" s="75" t="s">
        <v>132</v>
      </c>
      <c r="D67" s="76">
        <v>3252960.1768</v>
      </c>
    </row>
    <row r="68" spans="1:4" ht="36" x14ac:dyDescent="0.35">
      <c r="A68" s="74">
        <v>66</v>
      </c>
      <c r="B68" s="75" t="s">
        <v>33</v>
      </c>
      <c r="C68" s="75" t="s">
        <v>133</v>
      </c>
      <c r="D68" s="76">
        <v>2652075.7439999999</v>
      </c>
    </row>
    <row r="69" spans="1:4" ht="36" x14ac:dyDescent="0.35">
      <c r="A69" s="74">
        <v>67</v>
      </c>
      <c r="B69" s="75" t="s">
        <v>33</v>
      </c>
      <c r="C69" s="75" t="s">
        <v>134</v>
      </c>
      <c r="D69" s="76">
        <v>3458732.5268000001</v>
      </c>
    </row>
    <row r="70" spans="1:4" ht="36" x14ac:dyDescent="0.35">
      <c r="A70" s="74">
        <v>68</v>
      </c>
      <c r="B70" s="75" t="s">
        <v>33</v>
      </c>
      <c r="C70" s="75" t="s">
        <v>135</v>
      </c>
      <c r="D70" s="76">
        <v>2861930.8961999998</v>
      </c>
    </row>
    <row r="71" spans="1:4" ht="36" x14ac:dyDescent="0.35">
      <c r="A71" s="74">
        <v>69</v>
      </c>
      <c r="B71" s="75" t="s">
        <v>33</v>
      </c>
      <c r="C71" s="75" t="s">
        <v>136</v>
      </c>
      <c r="D71" s="76">
        <v>4325948.1076999996</v>
      </c>
    </row>
    <row r="72" spans="1:4" ht="36" x14ac:dyDescent="0.35">
      <c r="A72" s="74">
        <v>70</v>
      </c>
      <c r="B72" s="75" t="s">
        <v>34</v>
      </c>
      <c r="C72" s="75" t="s">
        <v>137</v>
      </c>
      <c r="D72" s="76">
        <v>4865730.0259999996</v>
      </c>
    </row>
    <row r="73" spans="1:4" ht="36" x14ac:dyDescent="0.35">
      <c r="A73" s="74">
        <v>71</v>
      </c>
      <c r="B73" s="75" t="s">
        <v>34</v>
      </c>
      <c r="C73" s="75" t="s">
        <v>138</v>
      </c>
      <c r="D73" s="76">
        <v>3199980.9942999999</v>
      </c>
    </row>
    <row r="74" spans="1:4" ht="36" x14ac:dyDescent="0.35">
      <c r="A74" s="74">
        <v>72</v>
      </c>
      <c r="B74" s="75" t="s">
        <v>34</v>
      </c>
      <c r="C74" s="75" t="s">
        <v>139</v>
      </c>
      <c r="D74" s="76">
        <v>3291875.514</v>
      </c>
    </row>
    <row r="75" spans="1:4" ht="36" x14ac:dyDescent="0.35">
      <c r="A75" s="74">
        <v>73</v>
      </c>
      <c r="B75" s="75" t="s">
        <v>34</v>
      </c>
      <c r="C75" s="75" t="s">
        <v>140</v>
      </c>
      <c r="D75" s="76">
        <v>3978873.7596999998</v>
      </c>
    </row>
    <row r="76" spans="1:4" ht="36" x14ac:dyDescent="0.35">
      <c r="A76" s="74">
        <v>74</v>
      </c>
      <c r="B76" s="75" t="s">
        <v>34</v>
      </c>
      <c r="C76" s="75" t="s">
        <v>141</v>
      </c>
      <c r="D76" s="76">
        <v>3021825.1732999999</v>
      </c>
    </row>
    <row r="77" spans="1:4" ht="36" x14ac:dyDescent="0.35">
      <c r="A77" s="74">
        <v>75</v>
      </c>
      <c r="B77" s="75" t="s">
        <v>34</v>
      </c>
      <c r="C77" s="75" t="s">
        <v>142</v>
      </c>
      <c r="D77" s="76">
        <v>3478794.6057000002</v>
      </c>
    </row>
    <row r="78" spans="1:4" ht="36" x14ac:dyDescent="0.35">
      <c r="A78" s="74">
        <v>76</v>
      </c>
      <c r="B78" s="75" t="s">
        <v>34</v>
      </c>
      <c r="C78" s="75" t="s">
        <v>143</v>
      </c>
      <c r="D78" s="76">
        <v>3224057.8265</v>
      </c>
    </row>
    <row r="79" spans="1:4" ht="36" x14ac:dyDescent="0.35">
      <c r="A79" s="74">
        <v>77</v>
      </c>
      <c r="B79" s="75" t="s">
        <v>34</v>
      </c>
      <c r="C79" s="75" t="s">
        <v>144</v>
      </c>
      <c r="D79" s="76">
        <v>2882708.2976000002</v>
      </c>
    </row>
    <row r="80" spans="1:4" ht="36" x14ac:dyDescent="0.35">
      <c r="A80" s="74">
        <v>78</v>
      </c>
      <c r="B80" s="75" t="s">
        <v>34</v>
      </c>
      <c r="C80" s="75" t="s">
        <v>145</v>
      </c>
      <c r="D80" s="76">
        <v>3201787.9375999998</v>
      </c>
    </row>
    <row r="81" spans="1:4" ht="36" x14ac:dyDescent="0.35">
      <c r="A81" s="74">
        <v>79</v>
      </c>
      <c r="B81" s="75" t="s">
        <v>34</v>
      </c>
      <c r="C81" s="75" t="s">
        <v>146</v>
      </c>
      <c r="D81" s="76">
        <v>5065343.9367000004</v>
      </c>
    </row>
    <row r="82" spans="1:4" ht="36" x14ac:dyDescent="0.35">
      <c r="A82" s="74">
        <v>80</v>
      </c>
      <c r="B82" s="75" t="s">
        <v>34</v>
      </c>
      <c r="C82" s="75" t="s">
        <v>147</v>
      </c>
      <c r="D82" s="76">
        <v>3520420.1531000002</v>
      </c>
    </row>
    <row r="83" spans="1:4" ht="36" x14ac:dyDescent="0.35">
      <c r="A83" s="74">
        <v>81</v>
      </c>
      <c r="B83" s="75" t="s">
        <v>34</v>
      </c>
      <c r="C83" s="75" t="s">
        <v>148</v>
      </c>
      <c r="D83" s="76">
        <v>4304067.0915000001</v>
      </c>
    </row>
    <row r="84" spans="1:4" ht="36" x14ac:dyDescent="0.35">
      <c r="A84" s="74">
        <v>82</v>
      </c>
      <c r="B84" s="75" t="s">
        <v>34</v>
      </c>
      <c r="C84" s="75" t="s">
        <v>149</v>
      </c>
      <c r="D84" s="76">
        <v>3162390.7278</v>
      </c>
    </row>
    <row r="85" spans="1:4" ht="36" x14ac:dyDescent="0.35">
      <c r="A85" s="74">
        <v>83</v>
      </c>
      <c r="B85" s="75" t="s">
        <v>34</v>
      </c>
      <c r="C85" s="75" t="s">
        <v>150</v>
      </c>
      <c r="D85" s="76">
        <v>3135529.2241000002</v>
      </c>
    </row>
    <row r="86" spans="1:4" ht="36" x14ac:dyDescent="0.35">
      <c r="A86" s="74">
        <v>84</v>
      </c>
      <c r="B86" s="75" t="s">
        <v>34</v>
      </c>
      <c r="C86" s="75" t="s">
        <v>151</v>
      </c>
      <c r="D86" s="76">
        <v>3763321.6592999999</v>
      </c>
    </row>
    <row r="87" spans="1:4" ht="36" x14ac:dyDescent="0.35">
      <c r="A87" s="74">
        <v>85</v>
      </c>
      <c r="B87" s="75" t="s">
        <v>34</v>
      </c>
      <c r="C87" s="75" t="s">
        <v>152</v>
      </c>
      <c r="D87" s="76">
        <v>3595960.3376000002</v>
      </c>
    </row>
    <row r="88" spans="1:4" ht="36" x14ac:dyDescent="0.35">
      <c r="A88" s="74">
        <v>86</v>
      </c>
      <c r="B88" s="75" t="s">
        <v>34</v>
      </c>
      <c r="C88" s="75" t="s">
        <v>153</v>
      </c>
      <c r="D88" s="76">
        <v>3012421.5030999999</v>
      </c>
    </row>
    <row r="89" spans="1:4" ht="36" x14ac:dyDescent="0.35">
      <c r="A89" s="74">
        <v>87</v>
      </c>
      <c r="B89" s="75" t="s">
        <v>34</v>
      </c>
      <c r="C89" s="75" t="s">
        <v>154</v>
      </c>
      <c r="D89" s="76">
        <v>3121417.3281999999</v>
      </c>
    </row>
    <row r="90" spans="1:4" ht="36" x14ac:dyDescent="0.35">
      <c r="A90" s="74">
        <v>88</v>
      </c>
      <c r="B90" s="75" t="s">
        <v>34</v>
      </c>
      <c r="C90" s="75" t="s">
        <v>155</v>
      </c>
      <c r="D90" s="76">
        <v>3370865.68</v>
      </c>
    </row>
    <row r="91" spans="1:4" ht="36" x14ac:dyDescent="0.35">
      <c r="A91" s="74">
        <v>89</v>
      </c>
      <c r="B91" s="75" t="s">
        <v>34</v>
      </c>
      <c r="C91" s="75" t="s">
        <v>156</v>
      </c>
      <c r="D91" s="76">
        <v>3411230.8365000002</v>
      </c>
    </row>
    <row r="92" spans="1:4" ht="36" x14ac:dyDescent="0.35">
      <c r="A92" s="74">
        <v>90</v>
      </c>
      <c r="B92" s="75" t="s">
        <v>34</v>
      </c>
      <c r="C92" s="75" t="s">
        <v>157</v>
      </c>
      <c r="D92" s="76">
        <v>3275283.9411999998</v>
      </c>
    </row>
    <row r="93" spans="1:4" ht="18" x14ac:dyDescent="0.35">
      <c r="A93" s="74">
        <v>91</v>
      </c>
      <c r="B93" s="75" t="s">
        <v>35</v>
      </c>
      <c r="C93" s="75" t="s">
        <v>158</v>
      </c>
      <c r="D93" s="76">
        <v>5522482.8159999996</v>
      </c>
    </row>
    <row r="94" spans="1:4" ht="18" x14ac:dyDescent="0.35">
      <c r="A94" s="74">
        <v>92</v>
      </c>
      <c r="B94" s="75" t="s">
        <v>35</v>
      </c>
      <c r="C94" s="75" t="s">
        <v>35</v>
      </c>
      <c r="D94" s="76">
        <v>6668979.6358000003</v>
      </c>
    </row>
    <row r="95" spans="1:4" ht="18" x14ac:dyDescent="0.35">
      <c r="A95" s="74">
        <v>93</v>
      </c>
      <c r="B95" s="75" t="s">
        <v>35</v>
      </c>
      <c r="C95" s="75" t="s">
        <v>159</v>
      </c>
      <c r="D95" s="76">
        <v>2916654.6792000001</v>
      </c>
    </row>
    <row r="96" spans="1:4" ht="18" x14ac:dyDescent="0.35">
      <c r="A96" s="74">
        <v>94</v>
      </c>
      <c r="B96" s="75" t="s">
        <v>35</v>
      </c>
      <c r="C96" s="75" t="s">
        <v>160</v>
      </c>
      <c r="D96" s="76">
        <v>3447009.2891000002</v>
      </c>
    </row>
    <row r="97" spans="1:4" ht="18" x14ac:dyDescent="0.35">
      <c r="A97" s="74">
        <v>95</v>
      </c>
      <c r="B97" s="75" t="s">
        <v>35</v>
      </c>
      <c r="C97" s="75" t="s">
        <v>161</v>
      </c>
      <c r="D97" s="76">
        <v>4372673.2411000002</v>
      </c>
    </row>
    <row r="98" spans="1:4" ht="18" x14ac:dyDescent="0.35">
      <c r="A98" s="74">
        <v>96</v>
      </c>
      <c r="B98" s="75" t="s">
        <v>35</v>
      </c>
      <c r="C98" s="75" t="s">
        <v>162</v>
      </c>
      <c r="D98" s="76">
        <v>2895517.59</v>
      </c>
    </row>
    <row r="99" spans="1:4" ht="18" x14ac:dyDescent="0.35">
      <c r="A99" s="74">
        <v>97</v>
      </c>
      <c r="B99" s="75" t="s">
        <v>35</v>
      </c>
      <c r="C99" s="75" t="s">
        <v>163</v>
      </c>
      <c r="D99" s="76">
        <v>4619427.4565000003</v>
      </c>
    </row>
    <row r="100" spans="1:4" ht="18" x14ac:dyDescent="0.35">
      <c r="A100" s="74">
        <v>98</v>
      </c>
      <c r="B100" s="75" t="s">
        <v>35</v>
      </c>
      <c r="C100" s="75" t="s">
        <v>164</v>
      </c>
      <c r="D100" s="76">
        <v>4663177.3881000001</v>
      </c>
    </row>
    <row r="101" spans="1:4" ht="18" x14ac:dyDescent="0.35">
      <c r="A101" s="74">
        <v>99</v>
      </c>
      <c r="B101" s="75" t="s">
        <v>35</v>
      </c>
      <c r="C101" s="75" t="s">
        <v>165</v>
      </c>
      <c r="D101" s="76">
        <v>3280029.1531000002</v>
      </c>
    </row>
    <row r="102" spans="1:4" ht="18" x14ac:dyDescent="0.35">
      <c r="A102" s="74">
        <v>100</v>
      </c>
      <c r="B102" s="75" t="s">
        <v>35</v>
      </c>
      <c r="C102" s="75" t="s">
        <v>166</v>
      </c>
      <c r="D102" s="76">
        <v>3756590.6471000002</v>
      </c>
    </row>
    <row r="103" spans="1:4" ht="18" x14ac:dyDescent="0.35">
      <c r="A103" s="74">
        <v>101</v>
      </c>
      <c r="B103" s="75" t="s">
        <v>35</v>
      </c>
      <c r="C103" s="75" t="s">
        <v>167</v>
      </c>
      <c r="D103" s="76">
        <v>2906731.0624000002</v>
      </c>
    </row>
    <row r="104" spans="1:4" ht="18" x14ac:dyDescent="0.35">
      <c r="A104" s="74">
        <v>102</v>
      </c>
      <c r="B104" s="75" t="s">
        <v>35</v>
      </c>
      <c r="C104" s="75" t="s">
        <v>168</v>
      </c>
      <c r="D104" s="76">
        <v>4501375.9444000004</v>
      </c>
    </row>
    <row r="105" spans="1:4" ht="18" x14ac:dyDescent="0.35">
      <c r="A105" s="74">
        <v>103</v>
      </c>
      <c r="B105" s="75" t="s">
        <v>35</v>
      </c>
      <c r="C105" s="75" t="s">
        <v>169</v>
      </c>
      <c r="D105" s="76">
        <v>3702166.8925999999</v>
      </c>
    </row>
    <row r="106" spans="1:4" ht="18" x14ac:dyDescent="0.35">
      <c r="A106" s="74">
        <v>104</v>
      </c>
      <c r="B106" s="75" t="s">
        <v>35</v>
      </c>
      <c r="C106" s="75" t="s">
        <v>170</v>
      </c>
      <c r="D106" s="76">
        <v>4322966.8378999997</v>
      </c>
    </row>
    <row r="107" spans="1:4" ht="18" x14ac:dyDescent="0.35">
      <c r="A107" s="74">
        <v>105</v>
      </c>
      <c r="B107" s="75" t="s">
        <v>35</v>
      </c>
      <c r="C107" s="75" t="s">
        <v>171</v>
      </c>
      <c r="D107" s="76">
        <v>5539786.3870000001</v>
      </c>
    </row>
    <row r="108" spans="1:4" ht="18" x14ac:dyDescent="0.35">
      <c r="A108" s="74">
        <v>106</v>
      </c>
      <c r="B108" s="75" t="s">
        <v>35</v>
      </c>
      <c r="C108" s="75" t="s">
        <v>172</v>
      </c>
      <c r="D108" s="76">
        <v>4153067.8413</v>
      </c>
    </row>
    <row r="109" spans="1:4" ht="18" x14ac:dyDescent="0.35">
      <c r="A109" s="74">
        <v>107</v>
      </c>
      <c r="B109" s="75" t="s">
        <v>35</v>
      </c>
      <c r="C109" s="75" t="s">
        <v>173</v>
      </c>
      <c r="D109" s="76">
        <v>4084860.6653</v>
      </c>
    </row>
    <row r="110" spans="1:4" ht="18" x14ac:dyDescent="0.35">
      <c r="A110" s="74">
        <v>108</v>
      </c>
      <c r="B110" s="75" t="s">
        <v>35</v>
      </c>
      <c r="C110" s="75" t="s">
        <v>174</v>
      </c>
      <c r="D110" s="76">
        <v>5744579.2514000004</v>
      </c>
    </row>
    <row r="111" spans="1:4" ht="18" x14ac:dyDescent="0.35">
      <c r="A111" s="74">
        <v>109</v>
      </c>
      <c r="B111" s="75" t="s">
        <v>35</v>
      </c>
      <c r="C111" s="75" t="s">
        <v>175</v>
      </c>
      <c r="D111" s="76">
        <v>3197191.4761000001</v>
      </c>
    </row>
    <row r="112" spans="1:4" ht="18" x14ac:dyDescent="0.35">
      <c r="A112" s="74">
        <v>110</v>
      </c>
      <c r="B112" s="75" t="s">
        <v>35</v>
      </c>
      <c r="C112" s="75" t="s">
        <v>176</v>
      </c>
      <c r="D112" s="76">
        <v>3577563.6844000001</v>
      </c>
    </row>
    <row r="113" spans="1:4" ht="36" x14ac:dyDescent="0.35">
      <c r="A113" s="74">
        <v>111</v>
      </c>
      <c r="B113" s="75" t="s">
        <v>36</v>
      </c>
      <c r="C113" s="75" t="s">
        <v>177</v>
      </c>
      <c r="D113" s="76">
        <v>4062589.216</v>
      </c>
    </row>
    <row r="114" spans="1:4" ht="36" x14ac:dyDescent="0.35">
      <c r="A114" s="74">
        <v>112</v>
      </c>
      <c r="B114" s="75" t="s">
        <v>36</v>
      </c>
      <c r="C114" s="75" t="s">
        <v>178</v>
      </c>
      <c r="D114" s="76">
        <v>4663873.4834000003</v>
      </c>
    </row>
    <row r="115" spans="1:4" ht="36" x14ac:dyDescent="0.35">
      <c r="A115" s="74">
        <v>113</v>
      </c>
      <c r="B115" s="75" t="s">
        <v>36</v>
      </c>
      <c r="C115" s="75" t="s">
        <v>179</v>
      </c>
      <c r="D115" s="76">
        <v>3103812.7571</v>
      </c>
    </row>
    <row r="116" spans="1:4" ht="36" x14ac:dyDescent="0.35">
      <c r="A116" s="74">
        <v>114</v>
      </c>
      <c r="B116" s="75" t="s">
        <v>36</v>
      </c>
      <c r="C116" s="75" t="s">
        <v>180</v>
      </c>
      <c r="D116" s="76">
        <v>3827141.3514999999</v>
      </c>
    </row>
    <row r="117" spans="1:4" ht="36" x14ac:dyDescent="0.35">
      <c r="A117" s="74">
        <v>115</v>
      </c>
      <c r="B117" s="75" t="s">
        <v>36</v>
      </c>
      <c r="C117" s="75" t="s">
        <v>181</v>
      </c>
      <c r="D117" s="76">
        <v>4021991.8946000002</v>
      </c>
    </row>
    <row r="118" spans="1:4" ht="36" x14ac:dyDescent="0.35">
      <c r="A118" s="74">
        <v>116</v>
      </c>
      <c r="B118" s="75" t="s">
        <v>36</v>
      </c>
      <c r="C118" s="75" t="s">
        <v>182</v>
      </c>
      <c r="D118" s="76">
        <v>3954242.3835</v>
      </c>
    </row>
    <row r="119" spans="1:4" ht="36" x14ac:dyDescent="0.35">
      <c r="A119" s="74">
        <v>117</v>
      </c>
      <c r="B119" s="75" t="s">
        <v>36</v>
      </c>
      <c r="C119" s="75" t="s">
        <v>183</v>
      </c>
      <c r="D119" s="76">
        <v>5463056.3323999997</v>
      </c>
    </row>
    <row r="120" spans="1:4" ht="36" x14ac:dyDescent="0.35">
      <c r="A120" s="74">
        <v>118</v>
      </c>
      <c r="B120" s="75" t="s">
        <v>36</v>
      </c>
      <c r="C120" s="75" t="s">
        <v>184</v>
      </c>
      <c r="D120" s="76">
        <v>5042605.2056</v>
      </c>
    </row>
    <row r="121" spans="1:4" ht="18" x14ac:dyDescent="0.35">
      <c r="A121" s="74">
        <v>119</v>
      </c>
      <c r="B121" s="75" t="s">
        <v>37</v>
      </c>
      <c r="C121" s="75" t="s">
        <v>185</v>
      </c>
      <c r="D121" s="76">
        <v>4018041.0211999998</v>
      </c>
    </row>
    <row r="122" spans="1:4" ht="18" x14ac:dyDescent="0.35">
      <c r="A122" s="74">
        <v>120</v>
      </c>
      <c r="B122" s="75" t="s">
        <v>37</v>
      </c>
      <c r="C122" s="75" t="s">
        <v>186</v>
      </c>
      <c r="D122" s="76">
        <v>3545313.2401000001</v>
      </c>
    </row>
    <row r="123" spans="1:4" ht="18" x14ac:dyDescent="0.35">
      <c r="A123" s="74">
        <v>121</v>
      </c>
      <c r="B123" s="75" t="s">
        <v>37</v>
      </c>
      <c r="C123" s="75" t="s">
        <v>187</v>
      </c>
      <c r="D123" s="76">
        <v>3432917.2631999999</v>
      </c>
    </row>
    <row r="124" spans="1:4" ht="18" x14ac:dyDescent="0.35">
      <c r="A124" s="74">
        <v>122</v>
      </c>
      <c r="B124" s="75" t="s">
        <v>37</v>
      </c>
      <c r="C124" s="75" t="s">
        <v>188</v>
      </c>
      <c r="D124" s="76">
        <v>4069678.5432000002</v>
      </c>
    </row>
    <row r="125" spans="1:4" ht="18" x14ac:dyDescent="0.35">
      <c r="A125" s="74">
        <v>123</v>
      </c>
      <c r="B125" s="75" t="s">
        <v>37</v>
      </c>
      <c r="C125" s="75" t="s">
        <v>189</v>
      </c>
      <c r="D125" s="76">
        <v>5281809.1191999996</v>
      </c>
    </row>
    <row r="126" spans="1:4" ht="18" x14ac:dyDescent="0.35">
      <c r="A126" s="74">
        <v>124</v>
      </c>
      <c r="B126" s="75" t="s">
        <v>37</v>
      </c>
      <c r="C126" s="75" t="s">
        <v>190</v>
      </c>
      <c r="D126" s="76">
        <v>4315304.2505000001</v>
      </c>
    </row>
    <row r="127" spans="1:4" ht="18" x14ac:dyDescent="0.35">
      <c r="A127" s="74">
        <v>125</v>
      </c>
      <c r="B127" s="75" t="s">
        <v>37</v>
      </c>
      <c r="C127" s="75" t="s">
        <v>191</v>
      </c>
      <c r="D127" s="76">
        <v>4093468.9087</v>
      </c>
    </row>
    <row r="128" spans="1:4" ht="18" x14ac:dyDescent="0.35">
      <c r="A128" s="74">
        <v>126</v>
      </c>
      <c r="B128" s="75" t="s">
        <v>37</v>
      </c>
      <c r="C128" s="75" t="s">
        <v>192</v>
      </c>
      <c r="D128" s="76">
        <v>3517732.7483000001</v>
      </c>
    </row>
    <row r="129" spans="1:4" ht="18" x14ac:dyDescent="0.35">
      <c r="A129" s="74">
        <v>127</v>
      </c>
      <c r="B129" s="75" t="s">
        <v>37</v>
      </c>
      <c r="C129" s="75" t="s">
        <v>193</v>
      </c>
      <c r="D129" s="76">
        <v>4443803.7494999999</v>
      </c>
    </row>
    <row r="130" spans="1:4" ht="18" x14ac:dyDescent="0.35">
      <c r="A130" s="74">
        <v>128</v>
      </c>
      <c r="B130" s="75" t="s">
        <v>37</v>
      </c>
      <c r="C130" s="75" t="s">
        <v>194</v>
      </c>
      <c r="D130" s="76">
        <v>4204342.1168</v>
      </c>
    </row>
    <row r="131" spans="1:4" ht="18" x14ac:dyDescent="0.35">
      <c r="A131" s="74">
        <v>129</v>
      </c>
      <c r="B131" s="75" t="s">
        <v>37</v>
      </c>
      <c r="C131" s="75" t="s">
        <v>195</v>
      </c>
      <c r="D131" s="76">
        <v>4813691.1276000002</v>
      </c>
    </row>
    <row r="132" spans="1:4" ht="18" x14ac:dyDescent="0.35">
      <c r="A132" s="74">
        <v>130</v>
      </c>
      <c r="B132" s="75" t="s">
        <v>37</v>
      </c>
      <c r="C132" s="75" t="s">
        <v>196</v>
      </c>
      <c r="D132" s="76">
        <v>3696631.2548000002</v>
      </c>
    </row>
    <row r="133" spans="1:4" ht="18" x14ac:dyDescent="0.35">
      <c r="A133" s="74">
        <v>131</v>
      </c>
      <c r="B133" s="75" t="s">
        <v>37</v>
      </c>
      <c r="C133" s="75" t="s">
        <v>197</v>
      </c>
      <c r="D133" s="76">
        <v>4440523.0038999999</v>
      </c>
    </row>
    <row r="134" spans="1:4" ht="18" x14ac:dyDescent="0.35">
      <c r="A134" s="74">
        <v>132</v>
      </c>
      <c r="B134" s="75" t="s">
        <v>37</v>
      </c>
      <c r="C134" s="75" t="s">
        <v>198</v>
      </c>
      <c r="D134" s="76">
        <v>3280232.1113</v>
      </c>
    </row>
    <row r="135" spans="1:4" ht="18" x14ac:dyDescent="0.35">
      <c r="A135" s="74">
        <v>133</v>
      </c>
      <c r="B135" s="75" t="s">
        <v>37</v>
      </c>
      <c r="C135" s="75" t="s">
        <v>199</v>
      </c>
      <c r="D135" s="76">
        <v>3445953.2420000001</v>
      </c>
    </row>
    <row r="136" spans="1:4" ht="18" x14ac:dyDescent="0.35">
      <c r="A136" s="74">
        <v>134</v>
      </c>
      <c r="B136" s="75" t="s">
        <v>37</v>
      </c>
      <c r="C136" s="75" t="s">
        <v>200</v>
      </c>
      <c r="D136" s="76">
        <v>3143129.6011999999</v>
      </c>
    </row>
    <row r="137" spans="1:4" ht="18" x14ac:dyDescent="0.35">
      <c r="A137" s="74">
        <v>135</v>
      </c>
      <c r="B137" s="75" t="s">
        <v>37</v>
      </c>
      <c r="C137" s="75" t="s">
        <v>201</v>
      </c>
      <c r="D137" s="76">
        <v>3977019.1327999998</v>
      </c>
    </row>
    <row r="138" spans="1:4" ht="18" x14ac:dyDescent="0.35">
      <c r="A138" s="74">
        <v>136</v>
      </c>
      <c r="B138" s="75" t="s">
        <v>37</v>
      </c>
      <c r="C138" s="75" t="s">
        <v>202</v>
      </c>
      <c r="D138" s="76">
        <v>3726871.0543999998</v>
      </c>
    </row>
    <row r="139" spans="1:4" ht="18" x14ac:dyDescent="0.35">
      <c r="A139" s="74">
        <v>137</v>
      </c>
      <c r="B139" s="75" t="s">
        <v>37</v>
      </c>
      <c r="C139" s="75" t="s">
        <v>203</v>
      </c>
      <c r="D139" s="76">
        <v>4364852.0192</v>
      </c>
    </row>
    <row r="140" spans="1:4" ht="18" x14ac:dyDescent="0.35">
      <c r="A140" s="74">
        <v>138</v>
      </c>
      <c r="B140" s="75" t="s">
        <v>37</v>
      </c>
      <c r="C140" s="75" t="s">
        <v>204</v>
      </c>
      <c r="D140" s="76">
        <v>3025181.8187000002</v>
      </c>
    </row>
    <row r="141" spans="1:4" ht="18" x14ac:dyDescent="0.35">
      <c r="A141" s="74">
        <v>139</v>
      </c>
      <c r="B141" s="75" t="s">
        <v>37</v>
      </c>
      <c r="C141" s="75" t="s">
        <v>205</v>
      </c>
      <c r="D141" s="76">
        <v>4136401.7001999998</v>
      </c>
    </row>
    <row r="142" spans="1:4" ht="18" x14ac:dyDescent="0.35">
      <c r="A142" s="74">
        <v>140</v>
      </c>
      <c r="B142" s="75" t="s">
        <v>37</v>
      </c>
      <c r="C142" s="75" t="s">
        <v>206</v>
      </c>
      <c r="D142" s="76">
        <v>4027689.3347</v>
      </c>
    </row>
    <row r="143" spans="1:4" ht="18" x14ac:dyDescent="0.35">
      <c r="A143" s="74">
        <v>141</v>
      </c>
      <c r="B143" s="75" t="s">
        <v>37</v>
      </c>
      <c r="C143" s="75" t="s">
        <v>207</v>
      </c>
      <c r="D143" s="76">
        <v>4266035.6796000004</v>
      </c>
    </row>
    <row r="144" spans="1:4" ht="18" x14ac:dyDescent="0.35">
      <c r="A144" s="74">
        <v>142</v>
      </c>
      <c r="B144" s="75" t="s">
        <v>38</v>
      </c>
      <c r="C144" s="75" t="s">
        <v>208</v>
      </c>
      <c r="D144" s="76">
        <v>3582615.6302</v>
      </c>
    </row>
    <row r="145" spans="1:4" ht="18" x14ac:dyDescent="0.35">
      <c r="A145" s="74">
        <v>143</v>
      </c>
      <c r="B145" s="75" t="s">
        <v>38</v>
      </c>
      <c r="C145" s="75" t="s">
        <v>209</v>
      </c>
      <c r="D145" s="76">
        <v>3464258.4347999999</v>
      </c>
    </row>
    <row r="146" spans="1:4" ht="18" x14ac:dyDescent="0.35">
      <c r="A146" s="74">
        <v>144</v>
      </c>
      <c r="B146" s="75" t="s">
        <v>38</v>
      </c>
      <c r="C146" s="75" t="s">
        <v>210</v>
      </c>
      <c r="D146" s="76">
        <v>4860204.5080000004</v>
      </c>
    </row>
    <row r="147" spans="1:4" ht="18" x14ac:dyDescent="0.35">
      <c r="A147" s="74">
        <v>145</v>
      </c>
      <c r="B147" s="75" t="s">
        <v>38</v>
      </c>
      <c r="C147" s="75" t="s">
        <v>211</v>
      </c>
      <c r="D147" s="76">
        <v>2799624.7544</v>
      </c>
    </row>
    <row r="148" spans="1:4" ht="18" x14ac:dyDescent="0.35">
      <c r="A148" s="74">
        <v>146</v>
      </c>
      <c r="B148" s="75" t="s">
        <v>38</v>
      </c>
      <c r="C148" s="75" t="s">
        <v>212</v>
      </c>
      <c r="D148" s="76">
        <v>3874908.1112000002</v>
      </c>
    </row>
    <row r="149" spans="1:4" ht="18" x14ac:dyDescent="0.35">
      <c r="A149" s="74">
        <v>147</v>
      </c>
      <c r="B149" s="75" t="s">
        <v>38</v>
      </c>
      <c r="C149" s="75" t="s">
        <v>213</v>
      </c>
      <c r="D149" s="76">
        <v>2791466.0772000002</v>
      </c>
    </row>
    <row r="150" spans="1:4" ht="18" x14ac:dyDescent="0.35">
      <c r="A150" s="74">
        <v>148</v>
      </c>
      <c r="B150" s="75" t="s">
        <v>38</v>
      </c>
      <c r="C150" s="75" t="s">
        <v>214</v>
      </c>
      <c r="D150" s="76">
        <v>4679402.8005999997</v>
      </c>
    </row>
    <row r="151" spans="1:4" ht="18" x14ac:dyDescent="0.35">
      <c r="A151" s="74">
        <v>149</v>
      </c>
      <c r="B151" s="75" t="s">
        <v>38</v>
      </c>
      <c r="C151" s="75" t="s">
        <v>215</v>
      </c>
      <c r="D151" s="76">
        <v>3096667.4914000002</v>
      </c>
    </row>
    <row r="152" spans="1:4" ht="18" x14ac:dyDescent="0.35">
      <c r="A152" s="74">
        <v>150</v>
      </c>
      <c r="B152" s="75" t="s">
        <v>38</v>
      </c>
      <c r="C152" s="75" t="s">
        <v>216</v>
      </c>
      <c r="D152" s="76">
        <v>3677762.2126000002</v>
      </c>
    </row>
    <row r="153" spans="1:4" ht="18" x14ac:dyDescent="0.35">
      <c r="A153" s="74">
        <v>151</v>
      </c>
      <c r="B153" s="75" t="s">
        <v>38</v>
      </c>
      <c r="C153" s="75" t="s">
        <v>217</v>
      </c>
      <c r="D153" s="76">
        <v>3134784.9556999998</v>
      </c>
    </row>
    <row r="154" spans="1:4" ht="18" x14ac:dyDescent="0.35">
      <c r="A154" s="74">
        <v>152</v>
      </c>
      <c r="B154" s="75" t="s">
        <v>38</v>
      </c>
      <c r="C154" s="75" t="s">
        <v>218</v>
      </c>
      <c r="D154" s="76">
        <v>4516590.5451999996</v>
      </c>
    </row>
    <row r="155" spans="1:4" ht="18" x14ac:dyDescent="0.35">
      <c r="A155" s="74">
        <v>153</v>
      </c>
      <c r="B155" s="75" t="s">
        <v>38</v>
      </c>
      <c r="C155" s="75" t="s">
        <v>219</v>
      </c>
      <c r="D155" s="76">
        <v>3198721.5529</v>
      </c>
    </row>
    <row r="156" spans="1:4" ht="18" x14ac:dyDescent="0.35">
      <c r="A156" s="74">
        <v>154</v>
      </c>
      <c r="B156" s="75" t="s">
        <v>38</v>
      </c>
      <c r="C156" s="75" t="s">
        <v>220</v>
      </c>
      <c r="D156" s="76">
        <v>3690579.6299000001</v>
      </c>
    </row>
    <row r="157" spans="1:4" ht="18" x14ac:dyDescent="0.35">
      <c r="A157" s="74">
        <v>155</v>
      </c>
      <c r="B157" s="75" t="s">
        <v>38</v>
      </c>
      <c r="C157" s="75" t="s">
        <v>221</v>
      </c>
      <c r="D157" s="76">
        <v>3262280.1024000002</v>
      </c>
    </row>
    <row r="158" spans="1:4" ht="18" x14ac:dyDescent="0.35">
      <c r="A158" s="74">
        <v>156</v>
      </c>
      <c r="B158" s="75" t="s">
        <v>38</v>
      </c>
      <c r="C158" s="75" t="s">
        <v>222</v>
      </c>
      <c r="D158" s="76">
        <v>3002209.6653</v>
      </c>
    </row>
    <row r="159" spans="1:4" ht="18" x14ac:dyDescent="0.35">
      <c r="A159" s="74">
        <v>157</v>
      </c>
      <c r="B159" s="75" t="s">
        <v>38</v>
      </c>
      <c r="C159" s="75" t="s">
        <v>223</v>
      </c>
      <c r="D159" s="76">
        <v>4399077.4725000001</v>
      </c>
    </row>
    <row r="160" spans="1:4" ht="18" x14ac:dyDescent="0.35">
      <c r="A160" s="74">
        <v>158</v>
      </c>
      <c r="B160" s="75" t="s">
        <v>38</v>
      </c>
      <c r="C160" s="75" t="s">
        <v>224</v>
      </c>
      <c r="D160" s="76">
        <v>4533696.5206000004</v>
      </c>
    </row>
    <row r="161" spans="1:4" ht="18" x14ac:dyDescent="0.35">
      <c r="A161" s="74">
        <v>159</v>
      </c>
      <c r="B161" s="75" t="s">
        <v>38</v>
      </c>
      <c r="C161" s="75" t="s">
        <v>225</v>
      </c>
      <c r="D161" s="76">
        <v>2524364.4421999999</v>
      </c>
    </row>
    <row r="162" spans="1:4" ht="18" x14ac:dyDescent="0.35">
      <c r="A162" s="74">
        <v>160</v>
      </c>
      <c r="B162" s="75" t="s">
        <v>38</v>
      </c>
      <c r="C162" s="75" t="s">
        <v>226</v>
      </c>
      <c r="D162" s="76">
        <v>3400809.9163000002</v>
      </c>
    </row>
    <row r="163" spans="1:4" ht="18" x14ac:dyDescent="0.35">
      <c r="A163" s="74">
        <v>161</v>
      </c>
      <c r="B163" s="75" t="s">
        <v>38</v>
      </c>
      <c r="C163" s="75" t="s">
        <v>227</v>
      </c>
      <c r="D163" s="76">
        <v>4024490.0038999999</v>
      </c>
    </row>
    <row r="164" spans="1:4" ht="36" x14ac:dyDescent="0.35">
      <c r="A164" s="74">
        <v>162</v>
      </c>
      <c r="B164" s="75" t="s">
        <v>38</v>
      </c>
      <c r="C164" s="75" t="s">
        <v>228</v>
      </c>
      <c r="D164" s="76">
        <v>5860619.1239999998</v>
      </c>
    </row>
    <row r="165" spans="1:4" ht="18" x14ac:dyDescent="0.35">
      <c r="A165" s="74">
        <v>163</v>
      </c>
      <c r="B165" s="75" t="s">
        <v>38</v>
      </c>
      <c r="C165" s="75" t="s">
        <v>229</v>
      </c>
      <c r="D165" s="76">
        <v>3659716.9224</v>
      </c>
    </row>
    <row r="166" spans="1:4" ht="18" x14ac:dyDescent="0.35">
      <c r="A166" s="74">
        <v>164</v>
      </c>
      <c r="B166" s="75" t="s">
        <v>38</v>
      </c>
      <c r="C166" s="75" t="s">
        <v>230</v>
      </c>
      <c r="D166" s="76">
        <v>3407998.9498000001</v>
      </c>
    </row>
    <row r="167" spans="1:4" ht="18" x14ac:dyDescent="0.35">
      <c r="A167" s="74">
        <v>165</v>
      </c>
      <c r="B167" s="75" t="s">
        <v>38</v>
      </c>
      <c r="C167" s="75" t="s">
        <v>231</v>
      </c>
      <c r="D167" s="76">
        <v>3326530.0995999998</v>
      </c>
    </row>
    <row r="168" spans="1:4" ht="18" x14ac:dyDescent="0.35">
      <c r="A168" s="74">
        <v>166</v>
      </c>
      <c r="B168" s="75" t="s">
        <v>38</v>
      </c>
      <c r="C168" s="75" t="s">
        <v>232</v>
      </c>
      <c r="D168" s="76">
        <v>3804448.68</v>
      </c>
    </row>
    <row r="169" spans="1:4" ht="18" x14ac:dyDescent="0.35">
      <c r="A169" s="74">
        <v>167</v>
      </c>
      <c r="B169" s="75" t="s">
        <v>38</v>
      </c>
      <c r="C169" s="75" t="s">
        <v>233</v>
      </c>
      <c r="D169" s="76">
        <v>3307013.3393999999</v>
      </c>
    </row>
    <row r="170" spans="1:4" ht="18" x14ac:dyDescent="0.35">
      <c r="A170" s="74">
        <v>168</v>
      </c>
      <c r="B170" s="75" t="s">
        <v>38</v>
      </c>
      <c r="C170" s="75" t="s">
        <v>234</v>
      </c>
      <c r="D170" s="76">
        <v>3207359.1691000001</v>
      </c>
    </row>
    <row r="171" spans="1:4" ht="36" x14ac:dyDescent="0.35">
      <c r="A171" s="74">
        <v>169</v>
      </c>
      <c r="B171" s="75" t="s">
        <v>39</v>
      </c>
      <c r="C171" s="75" t="s">
        <v>235</v>
      </c>
      <c r="D171" s="76">
        <v>3400226.7058000001</v>
      </c>
    </row>
    <row r="172" spans="1:4" ht="36" x14ac:dyDescent="0.35">
      <c r="A172" s="74">
        <v>170</v>
      </c>
      <c r="B172" s="75" t="s">
        <v>39</v>
      </c>
      <c r="C172" s="75" t="s">
        <v>236</v>
      </c>
      <c r="D172" s="76">
        <v>4274043.7194999997</v>
      </c>
    </row>
    <row r="173" spans="1:4" ht="36" x14ac:dyDescent="0.35">
      <c r="A173" s="74">
        <v>171</v>
      </c>
      <c r="B173" s="75" t="s">
        <v>39</v>
      </c>
      <c r="C173" s="75" t="s">
        <v>237</v>
      </c>
      <c r="D173" s="76">
        <v>4091518.4153</v>
      </c>
    </row>
    <row r="174" spans="1:4" ht="36" x14ac:dyDescent="0.35">
      <c r="A174" s="74">
        <v>172</v>
      </c>
      <c r="B174" s="75" t="s">
        <v>39</v>
      </c>
      <c r="C174" s="75" t="s">
        <v>238</v>
      </c>
      <c r="D174" s="76">
        <v>2639919.3272000002</v>
      </c>
    </row>
    <row r="175" spans="1:4" ht="36" x14ac:dyDescent="0.35">
      <c r="A175" s="74">
        <v>173</v>
      </c>
      <c r="B175" s="75" t="s">
        <v>39</v>
      </c>
      <c r="C175" s="75" t="s">
        <v>239</v>
      </c>
      <c r="D175" s="76">
        <v>3153572.6357999998</v>
      </c>
    </row>
    <row r="176" spans="1:4" ht="36" x14ac:dyDescent="0.35">
      <c r="A176" s="74">
        <v>174</v>
      </c>
      <c r="B176" s="75" t="s">
        <v>39</v>
      </c>
      <c r="C176" s="75" t="s">
        <v>240</v>
      </c>
      <c r="D176" s="76">
        <v>3627951.4048000001</v>
      </c>
    </row>
    <row r="177" spans="1:4" ht="36" x14ac:dyDescent="0.35">
      <c r="A177" s="74">
        <v>175</v>
      </c>
      <c r="B177" s="75" t="s">
        <v>39</v>
      </c>
      <c r="C177" s="75" t="s">
        <v>241</v>
      </c>
      <c r="D177" s="76">
        <v>4159254.9821000001</v>
      </c>
    </row>
    <row r="178" spans="1:4" ht="36" x14ac:dyDescent="0.35">
      <c r="A178" s="74">
        <v>176</v>
      </c>
      <c r="B178" s="75" t="s">
        <v>39</v>
      </c>
      <c r="C178" s="75" t="s">
        <v>242</v>
      </c>
      <c r="D178" s="76">
        <v>3294770.2217999999</v>
      </c>
    </row>
    <row r="179" spans="1:4" ht="36" x14ac:dyDescent="0.35">
      <c r="A179" s="74">
        <v>177</v>
      </c>
      <c r="B179" s="75" t="s">
        <v>39</v>
      </c>
      <c r="C179" s="75" t="s">
        <v>243</v>
      </c>
      <c r="D179" s="76">
        <v>3511818.9421999999</v>
      </c>
    </row>
    <row r="180" spans="1:4" ht="36" x14ac:dyDescent="0.35">
      <c r="A180" s="74">
        <v>178</v>
      </c>
      <c r="B180" s="75" t="s">
        <v>39</v>
      </c>
      <c r="C180" s="75" t="s">
        <v>244</v>
      </c>
      <c r="D180" s="76">
        <v>2749891.0921</v>
      </c>
    </row>
    <row r="181" spans="1:4" ht="36" x14ac:dyDescent="0.35">
      <c r="A181" s="74">
        <v>179</v>
      </c>
      <c r="B181" s="75" t="s">
        <v>39</v>
      </c>
      <c r="C181" s="75" t="s">
        <v>245</v>
      </c>
      <c r="D181" s="76">
        <v>3752187.6203999999</v>
      </c>
    </row>
    <row r="182" spans="1:4" ht="36" x14ac:dyDescent="0.35">
      <c r="A182" s="74">
        <v>180</v>
      </c>
      <c r="B182" s="75" t="s">
        <v>39</v>
      </c>
      <c r="C182" s="75" t="s">
        <v>246</v>
      </c>
      <c r="D182" s="76">
        <v>3238062.1934000002</v>
      </c>
    </row>
    <row r="183" spans="1:4" ht="36" x14ac:dyDescent="0.35">
      <c r="A183" s="74">
        <v>181</v>
      </c>
      <c r="B183" s="75" t="s">
        <v>39</v>
      </c>
      <c r="C183" s="75" t="s">
        <v>247</v>
      </c>
      <c r="D183" s="76">
        <v>3568833.8039000002</v>
      </c>
    </row>
    <row r="184" spans="1:4" ht="36" x14ac:dyDescent="0.35">
      <c r="A184" s="74">
        <v>182</v>
      </c>
      <c r="B184" s="75" t="s">
        <v>39</v>
      </c>
      <c r="C184" s="75" t="s">
        <v>248</v>
      </c>
      <c r="D184" s="76">
        <v>3378744.9344000001</v>
      </c>
    </row>
    <row r="185" spans="1:4" ht="36" x14ac:dyDescent="0.35">
      <c r="A185" s="74">
        <v>183</v>
      </c>
      <c r="B185" s="75" t="s">
        <v>39</v>
      </c>
      <c r="C185" s="75" t="s">
        <v>249</v>
      </c>
      <c r="D185" s="76">
        <v>3832494.145</v>
      </c>
    </row>
    <row r="186" spans="1:4" ht="36" x14ac:dyDescent="0.35">
      <c r="A186" s="74">
        <v>184</v>
      </c>
      <c r="B186" s="75" t="s">
        <v>39</v>
      </c>
      <c r="C186" s="75" t="s">
        <v>250</v>
      </c>
      <c r="D186" s="76">
        <v>3601887.0347000002</v>
      </c>
    </row>
    <row r="187" spans="1:4" ht="36" x14ac:dyDescent="0.35">
      <c r="A187" s="74">
        <v>185</v>
      </c>
      <c r="B187" s="75" t="s">
        <v>39</v>
      </c>
      <c r="C187" s="75" t="s">
        <v>251</v>
      </c>
      <c r="D187" s="76">
        <v>3616086.4896999998</v>
      </c>
    </row>
    <row r="188" spans="1:4" ht="36" x14ac:dyDescent="0.35">
      <c r="A188" s="74">
        <v>186</v>
      </c>
      <c r="B188" s="75" t="s">
        <v>39</v>
      </c>
      <c r="C188" s="75" t="s">
        <v>252</v>
      </c>
      <c r="D188" s="76">
        <v>3987778.7159000002</v>
      </c>
    </row>
    <row r="189" spans="1:4" ht="18" x14ac:dyDescent="0.35">
      <c r="A189" s="74">
        <v>187</v>
      </c>
      <c r="B189" s="75" t="s">
        <v>40</v>
      </c>
      <c r="C189" s="75" t="s">
        <v>253</v>
      </c>
      <c r="D189" s="76">
        <v>2792486.6559000001</v>
      </c>
    </row>
    <row r="190" spans="1:4" ht="18" x14ac:dyDescent="0.35">
      <c r="A190" s="74">
        <v>188</v>
      </c>
      <c r="B190" s="75" t="s">
        <v>40</v>
      </c>
      <c r="C190" s="75" t="s">
        <v>254</v>
      </c>
      <c r="D190" s="76">
        <v>3043699.6571999998</v>
      </c>
    </row>
    <row r="191" spans="1:4" ht="18" x14ac:dyDescent="0.35">
      <c r="A191" s="74">
        <v>189</v>
      </c>
      <c r="B191" s="75" t="s">
        <v>40</v>
      </c>
      <c r="C191" s="75" t="s">
        <v>255</v>
      </c>
      <c r="D191" s="76">
        <v>2601861.6298000002</v>
      </c>
    </row>
    <row r="192" spans="1:4" ht="18" x14ac:dyDescent="0.35">
      <c r="A192" s="74">
        <v>190</v>
      </c>
      <c r="B192" s="75" t="s">
        <v>40</v>
      </c>
      <c r="C192" s="75" t="s">
        <v>256</v>
      </c>
      <c r="D192" s="76">
        <v>3739345.6296999999</v>
      </c>
    </row>
    <row r="193" spans="1:4" ht="18" x14ac:dyDescent="0.35">
      <c r="A193" s="74">
        <v>191</v>
      </c>
      <c r="B193" s="75" t="s">
        <v>40</v>
      </c>
      <c r="C193" s="75" t="s">
        <v>257</v>
      </c>
      <c r="D193" s="76">
        <v>3402223.4722000002</v>
      </c>
    </row>
    <row r="194" spans="1:4" ht="18" x14ac:dyDescent="0.35">
      <c r="A194" s="74">
        <v>192</v>
      </c>
      <c r="B194" s="75" t="s">
        <v>40</v>
      </c>
      <c r="C194" s="75" t="s">
        <v>258</v>
      </c>
      <c r="D194" s="76">
        <v>3485036.0614999998</v>
      </c>
    </row>
    <row r="195" spans="1:4" ht="18" x14ac:dyDescent="0.35">
      <c r="A195" s="74">
        <v>193</v>
      </c>
      <c r="B195" s="75" t="s">
        <v>40</v>
      </c>
      <c r="C195" s="75" t="s">
        <v>259</v>
      </c>
      <c r="D195" s="76">
        <v>3694781.2963999999</v>
      </c>
    </row>
    <row r="196" spans="1:4" ht="18" x14ac:dyDescent="0.35">
      <c r="A196" s="74">
        <v>194</v>
      </c>
      <c r="B196" s="75" t="s">
        <v>40</v>
      </c>
      <c r="C196" s="75" t="s">
        <v>260</v>
      </c>
      <c r="D196" s="76">
        <v>3474995.8632</v>
      </c>
    </row>
    <row r="197" spans="1:4" ht="18" x14ac:dyDescent="0.35">
      <c r="A197" s="74">
        <v>195</v>
      </c>
      <c r="B197" s="75" t="s">
        <v>40</v>
      </c>
      <c r="C197" s="75" t="s">
        <v>261</v>
      </c>
      <c r="D197" s="76">
        <v>3269715.0222</v>
      </c>
    </row>
    <row r="198" spans="1:4" ht="18" x14ac:dyDescent="0.35">
      <c r="A198" s="74">
        <v>196</v>
      </c>
      <c r="B198" s="75" t="s">
        <v>40</v>
      </c>
      <c r="C198" s="75" t="s">
        <v>262</v>
      </c>
      <c r="D198" s="76">
        <v>3656271.1806999999</v>
      </c>
    </row>
    <row r="199" spans="1:4" ht="18" x14ac:dyDescent="0.35">
      <c r="A199" s="74">
        <v>197</v>
      </c>
      <c r="B199" s="75" t="s">
        <v>40</v>
      </c>
      <c r="C199" s="75" t="s">
        <v>263</v>
      </c>
      <c r="D199" s="76">
        <v>3072394.6948000002</v>
      </c>
    </row>
    <row r="200" spans="1:4" ht="18" x14ac:dyDescent="0.35">
      <c r="A200" s="74">
        <v>198</v>
      </c>
      <c r="B200" s="75" t="s">
        <v>40</v>
      </c>
      <c r="C200" s="75" t="s">
        <v>264</v>
      </c>
      <c r="D200" s="76">
        <v>3168710.4734</v>
      </c>
    </row>
    <row r="201" spans="1:4" ht="18" x14ac:dyDescent="0.35">
      <c r="A201" s="74">
        <v>199</v>
      </c>
      <c r="B201" s="75" t="s">
        <v>40</v>
      </c>
      <c r="C201" s="75" t="s">
        <v>265</v>
      </c>
      <c r="D201" s="76">
        <v>2902470.4097000002</v>
      </c>
    </row>
    <row r="202" spans="1:4" ht="18" x14ac:dyDescent="0.35">
      <c r="A202" s="74">
        <v>200</v>
      </c>
      <c r="B202" s="75" t="s">
        <v>40</v>
      </c>
      <c r="C202" s="75" t="s">
        <v>266</v>
      </c>
      <c r="D202" s="76">
        <v>2842578.0781999999</v>
      </c>
    </row>
    <row r="203" spans="1:4" ht="18" x14ac:dyDescent="0.35">
      <c r="A203" s="74">
        <v>201</v>
      </c>
      <c r="B203" s="75" t="s">
        <v>40</v>
      </c>
      <c r="C203" s="75" t="s">
        <v>267</v>
      </c>
      <c r="D203" s="76">
        <v>3084525.0806</v>
      </c>
    </row>
    <row r="204" spans="1:4" ht="18" x14ac:dyDescent="0.35">
      <c r="A204" s="74">
        <v>202</v>
      </c>
      <c r="B204" s="75" t="s">
        <v>40</v>
      </c>
      <c r="C204" s="75" t="s">
        <v>268</v>
      </c>
      <c r="D204" s="76">
        <v>2547332.1889999998</v>
      </c>
    </row>
    <row r="205" spans="1:4" ht="18" x14ac:dyDescent="0.35">
      <c r="A205" s="74">
        <v>203</v>
      </c>
      <c r="B205" s="75" t="s">
        <v>40</v>
      </c>
      <c r="C205" s="75" t="s">
        <v>269</v>
      </c>
      <c r="D205" s="76">
        <v>3208561.8204000001</v>
      </c>
    </row>
    <row r="206" spans="1:4" ht="18" x14ac:dyDescent="0.35">
      <c r="A206" s="74">
        <v>204</v>
      </c>
      <c r="B206" s="75" t="s">
        <v>40</v>
      </c>
      <c r="C206" s="75" t="s">
        <v>270</v>
      </c>
      <c r="D206" s="76">
        <v>3373470.4556999998</v>
      </c>
    </row>
    <row r="207" spans="1:4" ht="18" x14ac:dyDescent="0.35">
      <c r="A207" s="74">
        <v>205</v>
      </c>
      <c r="B207" s="75" t="s">
        <v>40</v>
      </c>
      <c r="C207" s="75" t="s">
        <v>271</v>
      </c>
      <c r="D207" s="76">
        <v>4405654.2255999995</v>
      </c>
    </row>
    <row r="208" spans="1:4" ht="18" x14ac:dyDescent="0.35">
      <c r="A208" s="74">
        <v>206</v>
      </c>
      <c r="B208" s="75" t="s">
        <v>40</v>
      </c>
      <c r="C208" s="75" t="s">
        <v>272</v>
      </c>
      <c r="D208" s="76">
        <v>3492430.1823999998</v>
      </c>
    </row>
    <row r="209" spans="1:4" ht="18" x14ac:dyDescent="0.35">
      <c r="A209" s="74">
        <v>207</v>
      </c>
      <c r="B209" s="75" t="s">
        <v>40</v>
      </c>
      <c r="C209" s="75" t="s">
        <v>273</v>
      </c>
      <c r="D209" s="76">
        <v>2769807.2774999999</v>
      </c>
    </row>
    <row r="210" spans="1:4" ht="18" x14ac:dyDescent="0.35">
      <c r="A210" s="74">
        <v>208</v>
      </c>
      <c r="B210" s="75" t="s">
        <v>40</v>
      </c>
      <c r="C210" s="75" t="s">
        <v>274</v>
      </c>
      <c r="D210" s="76">
        <v>3254486.6702999999</v>
      </c>
    </row>
    <row r="211" spans="1:4" ht="18" x14ac:dyDescent="0.35">
      <c r="A211" s="74">
        <v>209</v>
      </c>
      <c r="B211" s="75" t="s">
        <v>40</v>
      </c>
      <c r="C211" s="75" t="s">
        <v>275</v>
      </c>
      <c r="D211" s="76">
        <v>4044391.1417</v>
      </c>
    </row>
    <row r="212" spans="1:4" ht="18" x14ac:dyDescent="0.35">
      <c r="A212" s="74">
        <v>210</v>
      </c>
      <c r="B212" s="75" t="s">
        <v>40</v>
      </c>
      <c r="C212" s="75" t="s">
        <v>276</v>
      </c>
      <c r="D212" s="76">
        <v>3328296.906</v>
      </c>
    </row>
    <row r="213" spans="1:4" ht="36" x14ac:dyDescent="0.35">
      <c r="A213" s="74">
        <v>211</v>
      </c>
      <c r="B213" s="75" t="s">
        <v>40</v>
      </c>
      <c r="C213" s="75" t="s">
        <v>277</v>
      </c>
      <c r="D213" s="76">
        <v>3196305.0825999998</v>
      </c>
    </row>
    <row r="214" spans="1:4" ht="18" x14ac:dyDescent="0.35">
      <c r="A214" s="74">
        <v>212</v>
      </c>
      <c r="B214" s="75" t="s">
        <v>41</v>
      </c>
      <c r="C214" s="75" t="s">
        <v>278</v>
      </c>
      <c r="D214" s="76">
        <v>3629618.4837000002</v>
      </c>
    </row>
    <row r="215" spans="1:4" ht="18" x14ac:dyDescent="0.35">
      <c r="A215" s="74">
        <v>213</v>
      </c>
      <c r="B215" s="75" t="s">
        <v>41</v>
      </c>
      <c r="C215" s="75" t="s">
        <v>279</v>
      </c>
      <c r="D215" s="76">
        <v>3408206.0529999998</v>
      </c>
    </row>
    <row r="216" spans="1:4" ht="18" x14ac:dyDescent="0.35">
      <c r="A216" s="74">
        <v>214</v>
      </c>
      <c r="B216" s="75" t="s">
        <v>41</v>
      </c>
      <c r="C216" s="75" t="s">
        <v>820</v>
      </c>
      <c r="D216" s="76">
        <v>3437545.9811999998</v>
      </c>
    </row>
    <row r="217" spans="1:4" ht="18" x14ac:dyDescent="0.35">
      <c r="A217" s="74">
        <v>215</v>
      </c>
      <c r="B217" s="75" t="s">
        <v>41</v>
      </c>
      <c r="C217" s="75" t="s">
        <v>41</v>
      </c>
      <c r="D217" s="76">
        <v>3314754.8692999999</v>
      </c>
    </row>
    <row r="218" spans="1:4" ht="18" x14ac:dyDescent="0.35">
      <c r="A218" s="74">
        <v>216</v>
      </c>
      <c r="B218" s="75" t="s">
        <v>41</v>
      </c>
      <c r="C218" s="75" t="s">
        <v>280</v>
      </c>
      <c r="D218" s="76">
        <v>3303998.3073</v>
      </c>
    </row>
    <row r="219" spans="1:4" ht="18" x14ac:dyDescent="0.35">
      <c r="A219" s="74">
        <v>217</v>
      </c>
      <c r="B219" s="75" t="s">
        <v>41</v>
      </c>
      <c r="C219" s="75" t="s">
        <v>281</v>
      </c>
      <c r="D219" s="76">
        <v>3434149.3287</v>
      </c>
    </row>
    <row r="220" spans="1:4" ht="18" x14ac:dyDescent="0.35">
      <c r="A220" s="74">
        <v>218</v>
      </c>
      <c r="B220" s="75" t="s">
        <v>41</v>
      </c>
      <c r="C220" s="75" t="s">
        <v>282</v>
      </c>
      <c r="D220" s="76">
        <v>4012541.8777999999</v>
      </c>
    </row>
    <row r="221" spans="1:4" ht="18" x14ac:dyDescent="0.35">
      <c r="A221" s="74">
        <v>219</v>
      </c>
      <c r="B221" s="75" t="s">
        <v>41</v>
      </c>
      <c r="C221" s="75" t="s">
        <v>283</v>
      </c>
      <c r="D221" s="76">
        <v>3554202.6905999999</v>
      </c>
    </row>
    <row r="222" spans="1:4" ht="18" x14ac:dyDescent="0.35">
      <c r="A222" s="74">
        <v>220</v>
      </c>
      <c r="B222" s="75" t="s">
        <v>41</v>
      </c>
      <c r="C222" s="75" t="s">
        <v>284</v>
      </c>
      <c r="D222" s="76">
        <v>3215701.9106000001</v>
      </c>
    </row>
    <row r="223" spans="1:4" ht="18" x14ac:dyDescent="0.35">
      <c r="A223" s="74">
        <v>221</v>
      </c>
      <c r="B223" s="75" t="s">
        <v>41</v>
      </c>
      <c r="C223" s="75" t="s">
        <v>285</v>
      </c>
      <c r="D223" s="76">
        <v>4466596.0429999996</v>
      </c>
    </row>
    <row r="224" spans="1:4" ht="18" x14ac:dyDescent="0.35">
      <c r="A224" s="74">
        <v>222</v>
      </c>
      <c r="B224" s="75" t="s">
        <v>41</v>
      </c>
      <c r="C224" s="75" t="s">
        <v>286</v>
      </c>
      <c r="D224" s="76">
        <v>3465118.5123999999</v>
      </c>
    </row>
    <row r="225" spans="1:4" ht="18" x14ac:dyDescent="0.35">
      <c r="A225" s="74">
        <v>223</v>
      </c>
      <c r="B225" s="75" t="s">
        <v>41</v>
      </c>
      <c r="C225" s="75" t="s">
        <v>287</v>
      </c>
      <c r="D225" s="76">
        <v>3823492.1044999999</v>
      </c>
    </row>
    <row r="226" spans="1:4" ht="18" x14ac:dyDescent="0.35">
      <c r="A226" s="74">
        <v>224</v>
      </c>
      <c r="B226" s="75" t="s">
        <v>41</v>
      </c>
      <c r="C226" s="75" t="s">
        <v>288</v>
      </c>
      <c r="D226" s="76">
        <v>4187672.5575999999</v>
      </c>
    </row>
    <row r="227" spans="1:4" ht="18" x14ac:dyDescent="0.35">
      <c r="A227" s="74">
        <v>225</v>
      </c>
      <c r="B227" s="75" t="s">
        <v>42</v>
      </c>
      <c r="C227" s="75" t="s">
        <v>289</v>
      </c>
      <c r="D227" s="76">
        <v>4347694.1040000003</v>
      </c>
    </row>
    <row r="228" spans="1:4" ht="18" x14ac:dyDescent="0.35">
      <c r="A228" s="74">
        <v>226</v>
      </c>
      <c r="B228" s="75" t="s">
        <v>42</v>
      </c>
      <c r="C228" s="75" t="s">
        <v>290</v>
      </c>
      <c r="D228" s="76">
        <v>4129363.3473999999</v>
      </c>
    </row>
    <row r="229" spans="1:4" ht="18" x14ac:dyDescent="0.35">
      <c r="A229" s="74">
        <v>227</v>
      </c>
      <c r="B229" s="75" t="s">
        <v>42</v>
      </c>
      <c r="C229" s="75" t="s">
        <v>291</v>
      </c>
      <c r="D229" s="76">
        <v>2732475.3602</v>
      </c>
    </row>
    <row r="230" spans="1:4" ht="36" x14ac:dyDescent="0.35">
      <c r="A230" s="74">
        <v>228</v>
      </c>
      <c r="B230" s="75" t="s">
        <v>42</v>
      </c>
      <c r="C230" s="75" t="s">
        <v>292</v>
      </c>
      <c r="D230" s="76">
        <v>2813163.8914000001</v>
      </c>
    </row>
    <row r="231" spans="1:4" ht="18" x14ac:dyDescent="0.35">
      <c r="A231" s="74">
        <v>229</v>
      </c>
      <c r="B231" s="75" t="s">
        <v>42</v>
      </c>
      <c r="C231" s="75" t="s">
        <v>293</v>
      </c>
      <c r="D231" s="76">
        <v>3368327.4484000001</v>
      </c>
    </row>
    <row r="232" spans="1:4" ht="18" x14ac:dyDescent="0.35">
      <c r="A232" s="74">
        <v>230</v>
      </c>
      <c r="B232" s="75" t="s">
        <v>42</v>
      </c>
      <c r="C232" s="75" t="s">
        <v>294</v>
      </c>
      <c r="D232" s="76">
        <v>2862956.5591000002</v>
      </c>
    </row>
    <row r="233" spans="1:4" ht="18" x14ac:dyDescent="0.35">
      <c r="A233" s="74">
        <v>231</v>
      </c>
      <c r="B233" s="75" t="s">
        <v>42</v>
      </c>
      <c r="C233" s="75" t="s">
        <v>295</v>
      </c>
      <c r="D233" s="76">
        <v>2865589.8576000002</v>
      </c>
    </row>
    <row r="234" spans="1:4" ht="18" x14ac:dyDescent="0.35">
      <c r="A234" s="74">
        <v>232</v>
      </c>
      <c r="B234" s="75" t="s">
        <v>42</v>
      </c>
      <c r="C234" s="75" t="s">
        <v>296</v>
      </c>
      <c r="D234" s="76">
        <v>3324323.1331000002</v>
      </c>
    </row>
    <row r="235" spans="1:4" ht="18" x14ac:dyDescent="0.35">
      <c r="A235" s="74">
        <v>233</v>
      </c>
      <c r="B235" s="75" t="s">
        <v>42</v>
      </c>
      <c r="C235" s="75" t="s">
        <v>297</v>
      </c>
      <c r="D235" s="76">
        <v>3658825.6397000002</v>
      </c>
    </row>
    <row r="236" spans="1:4" ht="18" x14ac:dyDescent="0.35">
      <c r="A236" s="74">
        <v>234</v>
      </c>
      <c r="B236" s="75" t="s">
        <v>42</v>
      </c>
      <c r="C236" s="75" t="s">
        <v>298</v>
      </c>
      <c r="D236" s="76">
        <v>2662332.5650999998</v>
      </c>
    </row>
    <row r="237" spans="1:4" ht="18" x14ac:dyDescent="0.35">
      <c r="A237" s="74">
        <v>235</v>
      </c>
      <c r="B237" s="75" t="s">
        <v>42</v>
      </c>
      <c r="C237" s="75" t="s">
        <v>299</v>
      </c>
      <c r="D237" s="76">
        <v>4568265.7697000001</v>
      </c>
    </row>
    <row r="238" spans="1:4" ht="18" x14ac:dyDescent="0.35">
      <c r="A238" s="74">
        <v>236</v>
      </c>
      <c r="B238" s="75" t="s">
        <v>42</v>
      </c>
      <c r="C238" s="75" t="s">
        <v>300</v>
      </c>
      <c r="D238" s="76">
        <v>4701472.2576000001</v>
      </c>
    </row>
    <row r="239" spans="1:4" ht="18" x14ac:dyDescent="0.35">
      <c r="A239" s="74">
        <v>237</v>
      </c>
      <c r="B239" s="75" t="s">
        <v>42</v>
      </c>
      <c r="C239" s="75" t="s">
        <v>301</v>
      </c>
      <c r="D239" s="76">
        <v>3685048.1329999999</v>
      </c>
    </row>
    <row r="240" spans="1:4" ht="36" x14ac:dyDescent="0.35">
      <c r="A240" s="74">
        <v>238</v>
      </c>
      <c r="B240" s="75" t="s">
        <v>42</v>
      </c>
      <c r="C240" s="75" t="s">
        <v>302</v>
      </c>
      <c r="D240" s="76">
        <v>3514339.0575999999</v>
      </c>
    </row>
    <row r="241" spans="1:4" ht="36" x14ac:dyDescent="0.35">
      <c r="A241" s="74">
        <v>239</v>
      </c>
      <c r="B241" s="75" t="s">
        <v>42</v>
      </c>
      <c r="C241" s="75" t="s">
        <v>303</v>
      </c>
      <c r="D241" s="76">
        <v>3835611.9210000001</v>
      </c>
    </row>
    <row r="242" spans="1:4" ht="18" x14ac:dyDescent="0.35">
      <c r="A242" s="74">
        <v>240</v>
      </c>
      <c r="B242" s="75" t="s">
        <v>42</v>
      </c>
      <c r="C242" s="75" t="s">
        <v>304</v>
      </c>
      <c r="D242" s="76">
        <v>3364628.4408</v>
      </c>
    </row>
    <row r="243" spans="1:4" ht="18" x14ac:dyDescent="0.35">
      <c r="A243" s="74">
        <v>241</v>
      </c>
      <c r="B243" s="75" t="s">
        <v>42</v>
      </c>
      <c r="C243" s="75" t="s">
        <v>305</v>
      </c>
      <c r="D243" s="76">
        <v>2759452.1946999999</v>
      </c>
    </row>
    <row r="244" spans="1:4" ht="18" x14ac:dyDescent="0.35">
      <c r="A244" s="74">
        <v>242</v>
      </c>
      <c r="B244" s="75" t="s">
        <v>42</v>
      </c>
      <c r="C244" s="75" t="s">
        <v>306</v>
      </c>
      <c r="D244" s="76">
        <v>3433859.8656000001</v>
      </c>
    </row>
    <row r="245" spans="1:4" ht="18" x14ac:dyDescent="0.35">
      <c r="A245" s="74">
        <v>243</v>
      </c>
      <c r="B245" s="75" t="s">
        <v>43</v>
      </c>
      <c r="C245" s="75" t="s">
        <v>307</v>
      </c>
      <c r="D245" s="76">
        <v>4034858.4084000001</v>
      </c>
    </row>
    <row r="246" spans="1:4" ht="18" x14ac:dyDescent="0.35">
      <c r="A246" s="74">
        <v>244</v>
      </c>
      <c r="B246" s="75" t="s">
        <v>43</v>
      </c>
      <c r="C246" s="75" t="s">
        <v>308</v>
      </c>
      <c r="D246" s="76">
        <v>3070254.5992000001</v>
      </c>
    </row>
    <row r="247" spans="1:4" ht="18" x14ac:dyDescent="0.35">
      <c r="A247" s="74">
        <v>245</v>
      </c>
      <c r="B247" s="75" t="s">
        <v>43</v>
      </c>
      <c r="C247" s="75" t="s">
        <v>309</v>
      </c>
      <c r="D247" s="76">
        <v>2927444.5907999999</v>
      </c>
    </row>
    <row r="248" spans="1:4" ht="18" x14ac:dyDescent="0.35">
      <c r="A248" s="74">
        <v>246</v>
      </c>
      <c r="B248" s="75" t="s">
        <v>43</v>
      </c>
      <c r="C248" s="75" t="s">
        <v>310</v>
      </c>
      <c r="D248" s="76">
        <v>3022745.4670000002</v>
      </c>
    </row>
    <row r="249" spans="1:4" ht="36" x14ac:dyDescent="0.35">
      <c r="A249" s="74">
        <v>247</v>
      </c>
      <c r="B249" s="75" t="s">
        <v>43</v>
      </c>
      <c r="C249" s="75" t="s">
        <v>311</v>
      </c>
      <c r="D249" s="76">
        <v>3201676.4948</v>
      </c>
    </row>
    <row r="250" spans="1:4" ht="18" x14ac:dyDescent="0.35">
      <c r="A250" s="74">
        <v>248</v>
      </c>
      <c r="B250" s="75" t="s">
        <v>43</v>
      </c>
      <c r="C250" s="75" t="s">
        <v>312</v>
      </c>
      <c r="D250" s="76">
        <v>3263815.4789999998</v>
      </c>
    </row>
    <row r="251" spans="1:4" ht="18" x14ac:dyDescent="0.35">
      <c r="A251" s="74">
        <v>249</v>
      </c>
      <c r="B251" s="75" t="s">
        <v>43</v>
      </c>
      <c r="C251" s="75" t="s">
        <v>313</v>
      </c>
      <c r="D251" s="76">
        <v>2689404.2215</v>
      </c>
    </row>
    <row r="252" spans="1:4" ht="18" x14ac:dyDescent="0.35">
      <c r="A252" s="74">
        <v>250</v>
      </c>
      <c r="B252" s="75" t="s">
        <v>43</v>
      </c>
      <c r="C252" s="75" t="s">
        <v>314</v>
      </c>
      <c r="D252" s="76">
        <v>3313130.8588</v>
      </c>
    </row>
    <row r="253" spans="1:4" ht="18" x14ac:dyDescent="0.35">
      <c r="A253" s="74">
        <v>251</v>
      </c>
      <c r="B253" s="75" t="s">
        <v>43</v>
      </c>
      <c r="C253" s="75" t="s">
        <v>315</v>
      </c>
      <c r="D253" s="76">
        <v>3544918.3284999998</v>
      </c>
    </row>
    <row r="254" spans="1:4" ht="18" x14ac:dyDescent="0.35">
      <c r="A254" s="74">
        <v>252</v>
      </c>
      <c r="B254" s="75" t="s">
        <v>43</v>
      </c>
      <c r="C254" s="75" t="s">
        <v>316</v>
      </c>
      <c r="D254" s="76">
        <v>3095492.1701000002</v>
      </c>
    </row>
    <row r="255" spans="1:4" ht="18" x14ac:dyDescent="0.35">
      <c r="A255" s="74">
        <v>253</v>
      </c>
      <c r="B255" s="75" t="s">
        <v>43</v>
      </c>
      <c r="C255" s="75" t="s">
        <v>317</v>
      </c>
      <c r="D255" s="76">
        <v>3317330.2519999999</v>
      </c>
    </row>
    <row r="256" spans="1:4" ht="18" x14ac:dyDescent="0.35">
      <c r="A256" s="74">
        <v>254</v>
      </c>
      <c r="B256" s="75" t="s">
        <v>43</v>
      </c>
      <c r="C256" s="75" t="s">
        <v>318</v>
      </c>
      <c r="D256" s="76">
        <v>2327970.6286999998</v>
      </c>
    </row>
    <row r="257" spans="1:4" ht="36" x14ac:dyDescent="0.35">
      <c r="A257" s="74">
        <v>255</v>
      </c>
      <c r="B257" s="75" t="s">
        <v>43</v>
      </c>
      <c r="C257" s="75" t="s">
        <v>319</v>
      </c>
      <c r="D257" s="76">
        <v>2950545.6817999999</v>
      </c>
    </row>
    <row r="258" spans="1:4" ht="18" x14ac:dyDescent="0.35">
      <c r="A258" s="74">
        <v>256</v>
      </c>
      <c r="B258" s="75" t="s">
        <v>43</v>
      </c>
      <c r="C258" s="75" t="s">
        <v>320</v>
      </c>
      <c r="D258" s="76">
        <v>2879252.0594000001</v>
      </c>
    </row>
    <row r="259" spans="1:4" ht="18" x14ac:dyDescent="0.35">
      <c r="A259" s="74">
        <v>257</v>
      </c>
      <c r="B259" s="75" t="s">
        <v>43</v>
      </c>
      <c r="C259" s="75" t="s">
        <v>321</v>
      </c>
      <c r="D259" s="76">
        <v>3088036.6719</v>
      </c>
    </row>
    <row r="260" spans="1:4" ht="18" x14ac:dyDescent="0.35">
      <c r="A260" s="74">
        <v>258</v>
      </c>
      <c r="B260" s="75" t="s">
        <v>43</v>
      </c>
      <c r="C260" s="75" t="s">
        <v>322</v>
      </c>
      <c r="D260" s="76">
        <v>3001812.5016000001</v>
      </c>
    </row>
    <row r="261" spans="1:4" ht="18" x14ac:dyDescent="0.35">
      <c r="A261" s="74">
        <v>259</v>
      </c>
      <c r="B261" s="75" t="s">
        <v>44</v>
      </c>
      <c r="C261" s="75" t="s">
        <v>323</v>
      </c>
      <c r="D261" s="76">
        <v>3760287.0937000001</v>
      </c>
    </row>
    <row r="262" spans="1:4" ht="18" x14ac:dyDescent="0.35">
      <c r="A262" s="74">
        <v>260</v>
      </c>
      <c r="B262" s="75" t="s">
        <v>44</v>
      </c>
      <c r="C262" s="75" t="s">
        <v>324</v>
      </c>
      <c r="D262" s="76">
        <v>3168312.1173999999</v>
      </c>
    </row>
    <row r="263" spans="1:4" ht="18" x14ac:dyDescent="0.35">
      <c r="A263" s="74">
        <v>261</v>
      </c>
      <c r="B263" s="75" t="s">
        <v>44</v>
      </c>
      <c r="C263" s="75" t="s">
        <v>325</v>
      </c>
      <c r="D263" s="76">
        <v>4288646.2577</v>
      </c>
    </row>
    <row r="264" spans="1:4" ht="18" x14ac:dyDescent="0.35">
      <c r="A264" s="74">
        <v>262</v>
      </c>
      <c r="B264" s="75" t="s">
        <v>44</v>
      </c>
      <c r="C264" s="75" t="s">
        <v>326</v>
      </c>
      <c r="D264" s="76">
        <v>4031485.0222999998</v>
      </c>
    </row>
    <row r="265" spans="1:4" ht="18" x14ac:dyDescent="0.35">
      <c r="A265" s="74">
        <v>263</v>
      </c>
      <c r="B265" s="75" t="s">
        <v>44</v>
      </c>
      <c r="C265" s="75" t="s">
        <v>327</v>
      </c>
      <c r="D265" s="76">
        <v>3897981.7398999999</v>
      </c>
    </row>
    <row r="266" spans="1:4" ht="18" x14ac:dyDescent="0.35">
      <c r="A266" s="74">
        <v>264</v>
      </c>
      <c r="B266" s="75" t="s">
        <v>44</v>
      </c>
      <c r="C266" s="75" t="s">
        <v>328</v>
      </c>
      <c r="D266" s="76">
        <v>3747785.8006000002</v>
      </c>
    </row>
    <row r="267" spans="1:4" ht="18" x14ac:dyDescent="0.35">
      <c r="A267" s="74">
        <v>265</v>
      </c>
      <c r="B267" s="75" t="s">
        <v>44</v>
      </c>
      <c r="C267" s="75" t="s">
        <v>329</v>
      </c>
      <c r="D267" s="76">
        <v>3784086.5364999999</v>
      </c>
    </row>
    <row r="268" spans="1:4" ht="18" x14ac:dyDescent="0.35">
      <c r="A268" s="74">
        <v>266</v>
      </c>
      <c r="B268" s="75" t="s">
        <v>44</v>
      </c>
      <c r="C268" s="75" t="s">
        <v>330</v>
      </c>
      <c r="D268" s="76">
        <v>4095582.2393999998</v>
      </c>
    </row>
    <row r="269" spans="1:4" ht="18" x14ac:dyDescent="0.35">
      <c r="A269" s="74">
        <v>267</v>
      </c>
      <c r="B269" s="75" t="s">
        <v>44</v>
      </c>
      <c r="C269" s="75" t="s">
        <v>331</v>
      </c>
      <c r="D269" s="76">
        <v>3726678.1798</v>
      </c>
    </row>
    <row r="270" spans="1:4" ht="18" x14ac:dyDescent="0.35">
      <c r="A270" s="74">
        <v>268</v>
      </c>
      <c r="B270" s="75" t="s">
        <v>44</v>
      </c>
      <c r="C270" s="75" t="s">
        <v>332</v>
      </c>
      <c r="D270" s="76">
        <v>3485068.3508000001</v>
      </c>
    </row>
    <row r="271" spans="1:4" ht="18" x14ac:dyDescent="0.35">
      <c r="A271" s="74">
        <v>269</v>
      </c>
      <c r="B271" s="75" t="s">
        <v>44</v>
      </c>
      <c r="C271" s="75" t="s">
        <v>333</v>
      </c>
      <c r="D271" s="76">
        <v>3648632.2977999998</v>
      </c>
    </row>
    <row r="272" spans="1:4" ht="18" x14ac:dyDescent="0.35">
      <c r="A272" s="74">
        <v>270</v>
      </c>
      <c r="B272" s="75" t="s">
        <v>44</v>
      </c>
      <c r="C272" s="75" t="s">
        <v>334</v>
      </c>
      <c r="D272" s="76">
        <v>3542566.1804999998</v>
      </c>
    </row>
    <row r="273" spans="1:4" ht="18" x14ac:dyDescent="0.35">
      <c r="A273" s="74">
        <v>271</v>
      </c>
      <c r="B273" s="75" t="s">
        <v>44</v>
      </c>
      <c r="C273" s="75" t="s">
        <v>335</v>
      </c>
      <c r="D273" s="76">
        <v>4588086.6343999999</v>
      </c>
    </row>
    <row r="274" spans="1:4" ht="18" x14ac:dyDescent="0.35">
      <c r="A274" s="74">
        <v>272</v>
      </c>
      <c r="B274" s="75" t="s">
        <v>44</v>
      </c>
      <c r="C274" s="75" t="s">
        <v>336</v>
      </c>
      <c r="D274" s="76">
        <v>3148072.7913000002</v>
      </c>
    </row>
    <row r="275" spans="1:4" ht="18" x14ac:dyDescent="0.35">
      <c r="A275" s="74">
        <v>273</v>
      </c>
      <c r="B275" s="75" t="s">
        <v>44</v>
      </c>
      <c r="C275" s="75" t="s">
        <v>337</v>
      </c>
      <c r="D275" s="76">
        <v>3484407.4796000002</v>
      </c>
    </row>
    <row r="276" spans="1:4" ht="18" x14ac:dyDescent="0.35">
      <c r="A276" s="74">
        <v>274</v>
      </c>
      <c r="B276" s="75" t="s">
        <v>44</v>
      </c>
      <c r="C276" s="75" t="s">
        <v>338</v>
      </c>
      <c r="D276" s="76">
        <v>3956498.2330999998</v>
      </c>
    </row>
    <row r="277" spans="1:4" ht="18" x14ac:dyDescent="0.35">
      <c r="A277" s="74">
        <v>275</v>
      </c>
      <c r="B277" s="75" t="s">
        <v>44</v>
      </c>
      <c r="C277" s="75" t="s">
        <v>339</v>
      </c>
      <c r="D277" s="76">
        <v>3276527.3505000002</v>
      </c>
    </row>
    <row r="278" spans="1:4" ht="18" x14ac:dyDescent="0.35">
      <c r="A278" s="74">
        <v>276</v>
      </c>
      <c r="B278" s="75" t="s">
        <v>45</v>
      </c>
      <c r="C278" s="75" t="s">
        <v>340</v>
      </c>
      <c r="D278" s="76">
        <v>5227757.0876000002</v>
      </c>
    </row>
    <row r="279" spans="1:4" ht="18" x14ac:dyDescent="0.35">
      <c r="A279" s="74">
        <v>277</v>
      </c>
      <c r="B279" s="75" t="s">
        <v>45</v>
      </c>
      <c r="C279" s="75" t="s">
        <v>341</v>
      </c>
      <c r="D279" s="76">
        <v>3796567.0710999998</v>
      </c>
    </row>
    <row r="280" spans="1:4" ht="18" x14ac:dyDescent="0.35">
      <c r="A280" s="74">
        <v>278</v>
      </c>
      <c r="B280" s="75" t="s">
        <v>45</v>
      </c>
      <c r="C280" s="75" t="s">
        <v>821</v>
      </c>
      <c r="D280" s="76">
        <v>3821161.3435</v>
      </c>
    </row>
    <row r="281" spans="1:4" ht="18" x14ac:dyDescent="0.35">
      <c r="A281" s="74">
        <v>279</v>
      </c>
      <c r="B281" s="75" t="s">
        <v>45</v>
      </c>
      <c r="C281" s="75" t="s">
        <v>342</v>
      </c>
      <c r="D281" s="76">
        <v>4163670.9051999999</v>
      </c>
    </row>
    <row r="282" spans="1:4" ht="18" x14ac:dyDescent="0.35">
      <c r="A282" s="74">
        <v>280</v>
      </c>
      <c r="B282" s="75" t="s">
        <v>45</v>
      </c>
      <c r="C282" s="75" t="s">
        <v>343</v>
      </c>
      <c r="D282" s="76">
        <v>4049739.7866000002</v>
      </c>
    </row>
    <row r="283" spans="1:4" ht="18" x14ac:dyDescent="0.35">
      <c r="A283" s="74">
        <v>281</v>
      </c>
      <c r="B283" s="75" t="s">
        <v>45</v>
      </c>
      <c r="C283" s="75" t="s">
        <v>45</v>
      </c>
      <c r="D283" s="76">
        <v>4409652.193</v>
      </c>
    </row>
    <row r="284" spans="1:4" ht="18" x14ac:dyDescent="0.35">
      <c r="A284" s="74">
        <v>282</v>
      </c>
      <c r="B284" s="75" t="s">
        <v>45</v>
      </c>
      <c r="C284" s="75" t="s">
        <v>344</v>
      </c>
      <c r="D284" s="76">
        <v>3457574.8031000001</v>
      </c>
    </row>
    <row r="285" spans="1:4" ht="18" x14ac:dyDescent="0.35">
      <c r="A285" s="74">
        <v>283</v>
      </c>
      <c r="B285" s="75" t="s">
        <v>45</v>
      </c>
      <c r="C285" s="75" t="s">
        <v>345</v>
      </c>
      <c r="D285" s="76">
        <v>3708885.8667000001</v>
      </c>
    </row>
    <row r="286" spans="1:4" ht="18" x14ac:dyDescent="0.35">
      <c r="A286" s="74">
        <v>284</v>
      </c>
      <c r="B286" s="75" t="s">
        <v>45</v>
      </c>
      <c r="C286" s="75" t="s">
        <v>346</v>
      </c>
      <c r="D286" s="76">
        <v>3381326.4474999998</v>
      </c>
    </row>
    <row r="287" spans="1:4" ht="18" x14ac:dyDescent="0.35">
      <c r="A287" s="74">
        <v>285</v>
      </c>
      <c r="B287" s="75" t="s">
        <v>45</v>
      </c>
      <c r="C287" s="75" t="s">
        <v>347</v>
      </c>
      <c r="D287" s="76">
        <v>3206760.0808000001</v>
      </c>
    </row>
    <row r="288" spans="1:4" ht="18" x14ac:dyDescent="0.35">
      <c r="A288" s="74">
        <v>286</v>
      </c>
      <c r="B288" s="75" t="s">
        <v>45</v>
      </c>
      <c r="C288" s="75" t="s">
        <v>348</v>
      </c>
      <c r="D288" s="76">
        <v>4376707.4463</v>
      </c>
    </row>
    <row r="289" spans="1:4" ht="18" x14ac:dyDescent="0.35">
      <c r="A289" s="74">
        <v>287</v>
      </c>
      <c r="B289" s="75" t="s">
        <v>46</v>
      </c>
      <c r="C289" s="75" t="s">
        <v>349</v>
      </c>
      <c r="D289" s="76">
        <v>3421255.4706000001</v>
      </c>
    </row>
    <row r="290" spans="1:4" ht="18" x14ac:dyDescent="0.35">
      <c r="A290" s="74">
        <v>288</v>
      </c>
      <c r="B290" s="75" t="s">
        <v>46</v>
      </c>
      <c r="C290" s="75" t="s">
        <v>350</v>
      </c>
      <c r="D290" s="76">
        <v>3219573.8509</v>
      </c>
    </row>
    <row r="291" spans="1:4" ht="18" x14ac:dyDescent="0.35">
      <c r="A291" s="74">
        <v>289</v>
      </c>
      <c r="B291" s="75" t="s">
        <v>46</v>
      </c>
      <c r="C291" s="75" t="s">
        <v>351</v>
      </c>
      <c r="D291" s="76">
        <v>2957788.9418000001</v>
      </c>
    </row>
    <row r="292" spans="1:4" ht="36" x14ac:dyDescent="0.35">
      <c r="A292" s="74">
        <v>290</v>
      </c>
      <c r="B292" s="75" t="s">
        <v>46</v>
      </c>
      <c r="C292" s="75" t="s">
        <v>352</v>
      </c>
      <c r="D292" s="76">
        <v>3145836.7072999999</v>
      </c>
    </row>
    <row r="293" spans="1:4" ht="18" x14ac:dyDescent="0.35">
      <c r="A293" s="74">
        <v>291</v>
      </c>
      <c r="B293" s="75" t="s">
        <v>46</v>
      </c>
      <c r="C293" s="75" t="s">
        <v>353</v>
      </c>
      <c r="D293" s="76">
        <v>3373300.5491999998</v>
      </c>
    </row>
    <row r="294" spans="1:4" ht="18" x14ac:dyDescent="0.35">
      <c r="A294" s="74">
        <v>292</v>
      </c>
      <c r="B294" s="75" t="s">
        <v>46</v>
      </c>
      <c r="C294" s="75" t="s">
        <v>354</v>
      </c>
      <c r="D294" s="76">
        <v>3384595.9556999998</v>
      </c>
    </row>
    <row r="295" spans="1:4" ht="18" x14ac:dyDescent="0.35">
      <c r="A295" s="74">
        <v>293</v>
      </c>
      <c r="B295" s="75" t="s">
        <v>46</v>
      </c>
      <c r="C295" s="75" t="s">
        <v>355</v>
      </c>
      <c r="D295" s="76">
        <v>3029391.8911000001</v>
      </c>
    </row>
    <row r="296" spans="1:4" ht="18" x14ac:dyDescent="0.35">
      <c r="A296" s="74">
        <v>294</v>
      </c>
      <c r="B296" s="75" t="s">
        <v>46</v>
      </c>
      <c r="C296" s="75" t="s">
        <v>356</v>
      </c>
      <c r="D296" s="76">
        <v>3208753.4286000002</v>
      </c>
    </row>
    <row r="297" spans="1:4" ht="18" x14ac:dyDescent="0.35">
      <c r="A297" s="74">
        <v>295</v>
      </c>
      <c r="B297" s="75" t="s">
        <v>46</v>
      </c>
      <c r="C297" s="75" t="s">
        <v>357</v>
      </c>
      <c r="D297" s="76">
        <v>3610107.1225000001</v>
      </c>
    </row>
    <row r="298" spans="1:4" ht="18" x14ac:dyDescent="0.35">
      <c r="A298" s="74">
        <v>296</v>
      </c>
      <c r="B298" s="75" t="s">
        <v>46</v>
      </c>
      <c r="C298" s="75" t="s">
        <v>358</v>
      </c>
      <c r="D298" s="76">
        <v>3190829.4399000001</v>
      </c>
    </row>
    <row r="299" spans="1:4" ht="18" x14ac:dyDescent="0.35">
      <c r="A299" s="74">
        <v>297</v>
      </c>
      <c r="B299" s="75" t="s">
        <v>46</v>
      </c>
      <c r="C299" s="75" t="s">
        <v>359</v>
      </c>
      <c r="D299" s="76">
        <v>3935754.1965000001</v>
      </c>
    </row>
    <row r="300" spans="1:4" ht="18" x14ac:dyDescent="0.35">
      <c r="A300" s="74">
        <v>298</v>
      </c>
      <c r="B300" s="75" t="s">
        <v>46</v>
      </c>
      <c r="C300" s="75" t="s">
        <v>360</v>
      </c>
      <c r="D300" s="76">
        <v>3342617.8673999999</v>
      </c>
    </row>
    <row r="301" spans="1:4" ht="18" x14ac:dyDescent="0.35">
      <c r="A301" s="74">
        <v>299</v>
      </c>
      <c r="B301" s="75" t="s">
        <v>46</v>
      </c>
      <c r="C301" s="75" t="s">
        <v>361</v>
      </c>
      <c r="D301" s="76">
        <v>3019634.4361999999</v>
      </c>
    </row>
    <row r="302" spans="1:4" ht="18" x14ac:dyDescent="0.35">
      <c r="A302" s="74">
        <v>300</v>
      </c>
      <c r="B302" s="75" t="s">
        <v>46</v>
      </c>
      <c r="C302" s="75" t="s">
        <v>362</v>
      </c>
      <c r="D302" s="76">
        <v>2938596.1516</v>
      </c>
    </row>
    <row r="303" spans="1:4" ht="18" x14ac:dyDescent="0.35">
      <c r="A303" s="74">
        <v>301</v>
      </c>
      <c r="B303" s="75" t="s">
        <v>46</v>
      </c>
      <c r="C303" s="75" t="s">
        <v>363</v>
      </c>
      <c r="D303" s="76">
        <v>2617823.3565000002</v>
      </c>
    </row>
    <row r="304" spans="1:4" ht="18" x14ac:dyDescent="0.35">
      <c r="A304" s="74">
        <v>302</v>
      </c>
      <c r="B304" s="75" t="s">
        <v>46</v>
      </c>
      <c r="C304" s="75" t="s">
        <v>364</v>
      </c>
      <c r="D304" s="76">
        <v>2837686.3284999998</v>
      </c>
    </row>
    <row r="305" spans="1:4" ht="18" x14ac:dyDescent="0.35">
      <c r="A305" s="74">
        <v>303</v>
      </c>
      <c r="B305" s="75" t="s">
        <v>46</v>
      </c>
      <c r="C305" s="75" t="s">
        <v>365</v>
      </c>
      <c r="D305" s="76">
        <v>3331341.9610000001</v>
      </c>
    </row>
    <row r="306" spans="1:4" ht="18" x14ac:dyDescent="0.35">
      <c r="A306" s="74">
        <v>304</v>
      </c>
      <c r="B306" s="75" t="s">
        <v>46</v>
      </c>
      <c r="C306" s="75" t="s">
        <v>366</v>
      </c>
      <c r="D306" s="76">
        <v>3605785.6716</v>
      </c>
    </row>
    <row r="307" spans="1:4" ht="18" x14ac:dyDescent="0.35">
      <c r="A307" s="74">
        <v>305</v>
      </c>
      <c r="B307" s="75" t="s">
        <v>46</v>
      </c>
      <c r="C307" s="75" t="s">
        <v>367</v>
      </c>
      <c r="D307" s="76">
        <v>3159195.8744999999</v>
      </c>
    </row>
    <row r="308" spans="1:4" ht="18" x14ac:dyDescent="0.35">
      <c r="A308" s="74">
        <v>306</v>
      </c>
      <c r="B308" s="75" t="s">
        <v>46</v>
      </c>
      <c r="C308" s="75" t="s">
        <v>368</v>
      </c>
      <c r="D308" s="76">
        <v>2806614.6261</v>
      </c>
    </row>
    <row r="309" spans="1:4" ht="18" x14ac:dyDescent="0.35">
      <c r="A309" s="74">
        <v>307</v>
      </c>
      <c r="B309" s="75" t="s">
        <v>46</v>
      </c>
      <c r="C309" s="75" t="s">
        <v>369</v>
      </c>
      <c r="D309" s="76">
        <v>3086890.4264000002</v>
      </c>
    </row>
    <row r="310" spans="1:4" ht="18" x14ac:dyDescent="0.35">
      <c r="A310" s="74">
        <v>308</v>
      </c>
      <c r="B310" s="75" t="s">
        <v>46</v>
      </c>
      <c r="C310" s="75" t="s">
        <v>370</v>
      </c>
      <c r="D310" s="76">
        <v>3002874.8747999999</v>
      </c>
    </row>
    <row r="311" spans="1:4" ht="18" x14ac:dyDescent="0.35">
      <c r="A311" s="74">
        <v>309</v>
      </c>
      <c r="B311" s="75" t="s">
        <v>46</v>
      </c>
      <c r="C311" s="75" t="s">
        <v>371</v>
      </c>
      <c r="D311" s="76">
        <v>2904554.9172</v>
      </c>
    </row>
    <row r="312" spans="1:4" ht="18" x14ac:dyDescent="0.35">
      <c r="A312" s="74">
        <v>310</v>
      </c>
      <c r="B312" s="75" t="s">
        <v>46</v>
      </c>
      <c r="C312" s="75" t="s">
        <v>372</v>
      </c>
      <c r="D312" s="76">
        <v>3004723.8193000001</v>
      </c>
    </row>
    <row r="313" spans="1:4" ht="36" x14ac:dyDescent="0.35">
      <c r="A313" s="74">
        <v>311</v>
      </c>
      <c r="B313" s="75" t="s">
        <v>46</v>
      </c>
      <c r="C313" s="75" t="s">
        <v>373</v>
      </c>
      <c r="D313" s="76">
        <v>3032240.7111999998</v>
      </c>
    </row>
    <row r="314" spans="1:4" ht="18" x14ac:dyDescent="0.35">
      <c r="A314" s="74">
        <v>312</v>
      </c>
      <c r="B314" s="75" t="s">
        <v>46</v>
      </c>
      <c r="C314" s="75" t="s">
        <v>374</v>
      </c>
      <c r="D314" s="76">
        <v>3225788.6860000002</v>
      </c>
    </row>
    <row r="315" spans="1:4" ht="18" x14ac:dyDescent="0.35">
      <c r="A315" s="74">
        <v>313</v>
      </c>
      <c r="B315" s="75" t="s">
        <v>46</v>
      </c>
      <c r="C315" s="75" t="s">
        <v>375</v>
      </c>
      <c r="D315" s="76">
        <v>2885741.0388000002</v>
      </c>
    </row>
    <row r="316" spans="1:4" ht="18" x14ac:dyDescent="0.35">
      <c r="A316" s="74">
        <v>314</v>
      </c>
      <c r="B316" s="75" t="s">
        <v>47</v>
      </c>
      <c r="C316" s="75" t="s">
        <v>376</v>
      </c>
      <c r="D316" s="76">
        <v>3013516.3908000002</v>
      </c>
    </row>
    <row r="317" spans="1:4" ht="18" x14ac:dyDescent="0.35">
      <c r="A317" s="74">
        <v>315</v>
      </c>
      <c r="B317" s="75" t="s">
        <v>47</v>
      </c>
      <c r="C317" s="75" t="s">
        <v>377</v>
      </c>
      <c r="D317" s="76">
        <v>3564119.6891999999</v>
      </c>
    </row>
    <row r="318" spans="1:4" ht="18" x14ac:dyDescent="0.35">
      <c r="A318" s="74">
        <v>316</v>
      </c>
      <c r="B318" s="75" t="s">
        <v>47</v>
      </c>
      <c r="C318" s="75" t="s">
        <v>378</v>
      </c>
      <c r="D318" s="76">
        <v>4423169.7352</v>
      </c>
    </row>
    <row r="319" spans="1:4" ht="18" x14ac:dyDescent="0.35">
      <c r="A319" s="74">
        <v>317</v>
      </c>
      <c r="B319" s="75" t="s">
        <v>47</v>
      </c>
      <c r="C319" s="75" t="s">
        <v>379</v>
      </c>
      <c r="D319" s="76">
        <v>3345610.8435</v>
      </c>
    </row>
    <row r="320" spans="1:4" ht="18" x14ac:dyDescent="0.35">
      <c r="A320" s="74">
        <v>318</v>
      </c>
      <c r="B320" s="75" t="s">
        <v>47</v>
      </c>
      <c r="C320" s="75" t="s">
        <v>380</v>
      </c>
      <c r="D320" s="76">
        <v>2870825.9537</v>
      </c>
    </row>
    <row r="321" spans="1:4" ht="18" x14ac:dyDescent="0.35">
      <c r="A321" s="74">
        <v>319</v>
      </c>
      <c r="B321" s="75" t="s">
        <v>47</v>
      </c>
      <c r="C321" s="75" t="s">
        <v>381</v>
      </c>
      <c r="D321" s="76">
        <v>2816204.0240000002</v>
      </c>
    </row>
    <row r="322" spans="1:4" ht="18" x14ac:dyDescent="0.35">
      <c r="A322" s="74">
        <v>320</v>
      </c>
      <c r="B322" s="75" t="s">
        <v>47</v>
      </c>
      <c r="C322" s="75" t="s">
        <v>382</v>
      </c>
      <c r="D322" s="76">
        <v>3953177.2951000002</v>
      </c>
    </row>
    <row r="323" spans="1:4" ht="18" x14ac:dyDescent="0.35">
      <c r="A323" s="74">
        <v>321</v>
      </c>
      <c r="B323" s="75" t="s">
        <v>47</v>
      </c>
      <c r="C323" s="75" t="s">
        <v>383</v>
      </c>
      <c r="D323" s="76">
        <v>3317779.1694999998</v>
      </c>
    </row>
    <row r="324" spans="1:4" ht="18" x14ac:dyDescent="0.35">
      <c r="A324" s="74">
        <v>322</v>
      </c>
      <c r="B324" s="75" t="s">
        <v>47</v>
      </c>
      <c r="C324" s="75" t="s">
        <v>384</v>
      </c>
      <c r="D324" s="76">
        <v>2906154.3700999999</v>
      </c>
    </row>
    <row r="325" spans="1:4" ht="18" x14ac:dyDescent="0.35">
      <c r="A325" s="74">
        <v>323</v>
      </c>
      <c r="B325" s="75" t="s">
        <v>47</v>
      </c>
      <c r="C325" s="75" t="s">
        <v>385</v>
      </c>
      <c r="D325" s="76">
        <v>3070193.9038999998</v>
      </c>
    </row>
    <row r="326" spans="1:4" ht="18" x14ac:dyDescent="0.35">
      <c r="A326" s="74">
        <v>324</v>
      </c>
      <c r="B326" s="75" t="s">
        <v>47</v>
      </c>
      <c r="C326" s="75" t="s">
        <v>386</v>
      </c>
      <c r="D326" s="76">
        <v>4270817.8602999998</v>
      </c>
    </row>
    <row r="327" spans="1:4" ht="18" x14ac:dyDescent="0.35">
      <c r="A327" s="74">
        <v>325</v>
      </c>
      <c r="B327" s="75" t="s">
        <v>47</v>
      </c>
      <c r="C327" s="75" t="s">
        <v>387</v>
      </c>
      <c r="D327" s="76">
        <v>3157687.0386999999</v>
      </c>
    </row>
    <row r="328" spans="1:4" ht="18" x14ac:dyDescent="0.35">
      <c r="A328" s="74">
        <v>326</v>
      </c>
      <c r="B328" s="75" t="s">
        <v>47</v>
      </c>
      <c r="C328" s="75" t="s">
        <v>388</v>
      </c>
      <c r="D328" s="76">
        <v>2665602.5717000002</v>
      </c>
    </row>
    <row r="329" spans="1:4" ht="18" x14ac:dyDescent="0.35">
      <c r="A329" s="74">
        <v>327</v>
      </c>
      <c r="B329" s="75" t="s">
        <v>47</v>
      </c>
      <c r="C329" s="75" t="s">
        <v>389</v>
      </c>
      <c r="D329" s="76">
        <v>3663785.6743000001</v>
      </c>
    </row>
    <row r="330" spans="1:4" ht="18" x14ac:dyDescent="0.35">
      <c r="A330" s="74">
        <v>328</v>
      </c>
      <c r="B330" s="75" t="s">
        <v>47</v>
      </c>
      <c r="C330" s="75" t="s">
        <v>390</v>
      </c>
      <c r="D330" s="76">
        <v>4120820.9423000002</v>
      </c>
    </row>
    <row r="331" spans="1:4" ht="18" x14ac:dyDescent="0.35">
      <c r="A331" s="74">
        <v>329</v>
      </c>
      <c r="B331" s="75" t="s">
        <v>47</v>
      </c>
      <c r="C331" s="75" t="s">
        <v>391</v>
      </c>
      <c r="D331" s="76">
        <v>3020164.9413000001</v>
      </c>
    </row>
    <row r="332" spans="1:4" ht="18" x14ac:dyDescent="0.35">
      <c r="A332" s="74">
        <v>330</v>
      </c>
      <c r="B332" s="75" t="s">
        <v>47</v>
      </c>
      <c r="C332" s="75" t="s">
        <v>392</v>
      </c>
      <c r="D332" s="76">
        <v>3195907.0140999998</v>
      </c>
    </row>
    <row r="333" spans="1:4" ht="18" x14ac:dyDescent="0.35">
      <c r="A333" s="74">
        <v>331</v>
      </c>
      <c r="B333" s="75" t="s">
        <v>47</v>
      </c>
      <c r="C333" s="75" t="s">
        <v>393</v>
      </c>
      <c r="D333" s="76">
        <v>3333275.1458000001</v>
      </c>
    </row>
    <row r="334" spans="1:4" ht="18" x14ac:dyDescent="0.35">
      <c r="A334" s="74">
        <v>332</v>
      </c>
      <c r="B334" s="75" t="s">
        <v>47</v>
      </c>
      <c r="C334" s="75" t="s">
        <v>394</v>
      </c>
      <c r="D334" s="76">
        <v>3443761.8549000002</v>
      </c>
    </row>
    <row r="335" spans="1:4" ht="18" x14ac:dyDescent="0.35">
      <c r="A335" s="74">
        <v>333</v>
      </c>
      <c r="B335" s="75" t="s">
        <v>47</v>
      </c>
      <c r="C335" s="75" t="s">
        <v>395</v>
      </c>
      <c r="D335" s="76">
        <v>3473538.98</v>
      </c>
    </row>
    <row r="336" spans="1:4" ht="18" x14ac:dyDescent="0.35">
      <c r="A336" s="74">
        <v>334</v>
      </c>
      <c r="B336" s="75" t="s">
        <v>47</v>
      </c>
      <c r="C336" s="75" t="s">
        <v>396</v>
      </c>
      <c r="D336" s="76">
        <v>3254009.5416000001</v>
      </c>
    </row>
    <row r="337" spans="1:4" ht="18" x14ac:dyDescent="0.35">
      <c r="A337" s="74">
        <v>335</v>
      </c>
      <c r="B337" s="75" t="s">
        <v>47</v>
      </c>
      <c r="C337" s="75" t="s">
        <v>397</v>
      </c>
      <c r="D337" s="76">
        <v>2984769.9248000002</v>
      </c>
    </row>
    <row r="338" spans="1:4" ht="18" x14ac:dyDescent="0.35">
      <c r="A338" s="74">
        <v>336</v>
      </c>
      <c r="B338" s="75" t="s">
        <v>47</v>
      </c>
      <c r="C338" s="75" t="s">
        <v>398</v>
      </c>
      <c r="D338" s="76">
        <v>3662964.8648000001</v>
      </c>
    </row>
    <row r="339" spans="1:4" ht="18" x14ac:dyDescent="0.35">
      <c r="A339" s="74">
        <v>337</v>
      </c>
      <c r="B339" s="75" t="s">
        <v>47</v>
      </c>
      <c r="C339" s="75" t="s">
        <v>399</v>
      </c>
      <c r="D339" s="76">
        <v>2708793.4934999999</v>
      </c>
    </row>
    <row r="340" spans="1:4" ht="18" x14ac:dyDescent="0.35">
      <c r="A340" s="74">
        <v>338</v>
      </c>
      <c r="B340" s="75" t="s">
        <v>47</v>
      </c>
      <c r="C340" s="75" t="s">
        <v>400</v>
      </c>
      <c r="D340" s="76">
        <v>3399859.3007999999</v>
      </c>
    </row>
    <row r="341" spans="1:4" ht="18" x14ac:dyDescent="0.35">
      <c r="A341" s="74">
        <v>339</v>
      </c>
      <c r="B341" s="75" t="s">
        <v>47</v>
      </c>
      <c r="C341" s="75" t="s">
        <v>401</v>
      </c>
      <c r="D341" s="76">
        <v>3092154.8028000002</v>
      </c>
    </row>
    <row r="342" spans="1:4" ht="18" x14ac:dyDescent="0.35">
      <c r="A342" s="74">
        <v>340</v>
      </c>
      <c r="B342" s="75" t="s">
        <v>47</v>
      </c>
      <c r="C342" s="75" t="s">
        <v>402</v>
      </c>
      <c r="D342" s="76">
        <v>2865266.8563000001</v>
      </c>
    </row>
    <row r="343" spans="1:4" ht="18" x14ac:dyDescent="0.35">
      <c r="A343" s="74">
        <v>341</v>
      </c>
      <c r="B343" s="75" t="s">
        <v>48</v>
      </c>
      <c r="C343" s="75" t="s">
        <v>403</v>
      </c>
      <c r="D343" s="76">
        <v>5364605.6160000004</v>
      </c>
    </row>
    <row r="344" spans="1:4" ht="18" x14ac:dyDescent="0.35">
      <c r="A344" s="74">
        <v>342</v>
      </c>
      <c r="B344" s="75" t="s">
        <v>48</v>
      </c>
      <c r="C344" s="75" t="s">
        <v>404</v>
      </c>
      <c r="D344" s="76">
        <v>5454872.2912999997</v>
      </c>
    </row>
    <row r="345" spans="1:4" ht="18" x14ac:dyDescent="0.35">
      <c r="A345" s="74">
        <v>343</v>
      </c>
      <c r="B345" s="75" t="s">
        <v>48</v>
      </c>
      <c r="C345" s="75" t="s">
        <v>405</v>
      </c>
      <c r="D345" s="76">
        <v>4514342.4358999999</v>
      </c>
    </row>
    <row r="346" spans="1:4" ht="18" x14ac:dyDescent="0.35">
      <c r="A346" s="74">
        <v>344</v>
      </c>
      <c r="B346" s="75" t="s">
        <v>48</v>
      </c>
      <c r="C346" s="75" t="s">
        <v>822</v>
      </c>
      <c r="D346" s="76">
        <v>3475979.0932</v>
      </c>
    </row>
    <row r="347" spans="1:4" ht="18" x14ac:dyDescent="0.35">
      <c r="A347" s="74">
        <v>345</v>
      </c>
      <c r="B347" s="75" t="s">
        <v>48</v>
      </c>
      <c r="C347" s="75" t="s">
        <v>406</v>
      </c>
      <c r="D347" s="76">
        <v>5714352.7111</v>
      </c>
    </row>
    <row r="348" spans="1:4" ht="18" x14ac:dyDescent="0.35">
      <c r="A348" s="74">
        <v>346</v>
      </c>
      <c r="B348" s="75" t="s">
        <v>48</v>
      </c>
      <c r="C348" s="75" t="s">
        <v>407</v>
      </c>
      <c r="D348" s="76">
        <v>3828100.8533000001</v>
      </c>
    </row>
    <row r="349" spans="1:4" ht="18" x14ac:dyDescent="0.35">
      <c r="A349" s="74">
        <v>347</v>
      </c>
      <c r="B349" s="75" t="s">
        <v>48</v>
      </c>
      <c r="C349" s="75" t="s">
        <v>408</v>
      </c>
      <c r="D349" s="76">
        <v>3338096.4147000001</v>
      </c>
    </row>
    <row r="350" spans="1:4" ht="18" x14ac:dyDescent="0.35">
      <c r="A350" s="74">
        <v>348</v>
      </c>
      <c r="B350" s="75" t="s">
        <v>48</v>
      </c>
      <c r="C350" s="75" t="s">
        <v>409</v>
      </c>
      <c r="D350" s="76">
        <v>4447794.6063000001</v>
      </c>
    </row>
    <row r="351" spans="1:4" ht="18" x14ac:dyDescent="0.35">
      <c r="A351" s="74">
        <v>349</v>
      </c>
      <c r="B351" s="75" t="s">
        <v>48</v>
      </c>
      <c r="C351" s="75" t="s">
        <v>410</v>
      </c>
      <c r="D351" s="76">
        <v>4906380.1205000002</v>
      </c>
    </row>
    <row r="352" spans="1:4" ht="18" x14ac:dyDescent="0.35">
      <c r="A352" s="74">
        <v>350</v>
      </c>
      <c r="B352" s="75" t="s">
        <v>48</v>
      </c>
      <c r="C352" s="75" t="s">
        <v>411</v>
      </c>
      <c r="D352" s="76">
        <v>4635061.6802000003</v>
      </c>
    </row>
    <row r="353" spans="1:4" ht="18" x14ac:dyDescent="0.35">
      <c r="A353" s="74">
        <v>351</v>
      </c>
      <c r="B353" s="75" t="s">
        <v>48</v>
      </c>
      <c r="C353" s="75" t="s">
        <v>412</v>
      </c>
      <c r="D353" s="76">
        <v>4948653.3968000002</v>
      </c>
    </row>
    <row r="354" spans="1:4" ht="18" x14ac:dyDescent="0.35">
      <c r="A354" s="74">
        <v>352</v>
      </c>
      <c r="B354" s="75" t="s">
        <v>48</v>
      </c>
      <c r="C354" s="75" t="s">
        <v>413</v>
      </c>
      <c r="D354" s="76">
        <v>4276497.9212999996</v>
      </c>
    </row>
    <row r="355" spans="1:4" ht="18" x14ac:dyDescent="0.35">
      <c r="A355" s="74">
        <v>353</v>
      </c>
      <c r="B355" s="75" t="s">
        <v>48</v>
      </c>
      <c r="C355" s="75" t="s">
        <v>414</v>
      </c>
      <c r="D355" s="76">
        <v>3705019.6592999999</v>
      </c>
    </row>
    <row r="356" spans="1:4" ht="18" x14ac:dyDescent="0.35">
      <c r="A356" s="74">
        <v>354</v>
      </c>
      <c r="B356" s="75" t="s">
        <v>48</v>
      </c>
      <c r="C356" s="75" t="s">
        <v>415</v>
      </c>
      <c r="D356" s="76">
        <v>3814954.1475</v>
      </c>
    </row>
    <row r="357" spans="1:4" ht="18" x14ac:dyDescent="0.35">
      <c r="A357" s="74">
        <v>355</v>
      </c>
      <c r="B357" s="75" t="s">
        <v>48</v>
      </c>
      <c r="C357" s="75" t="s">
        <v>416</v>
      </c>
      <c r="D357" s="76">
        <v>4416182.8865999999</v>
      </c>
    </row>
    <row r="358" spans="1:4" ht="18" x14ac:dyDescent="0.35">
      <c r="A358" s="74">
        <v>356</v>
      </c>
      <c r="B358" s="75" t="s">
        <v>48</v>
      </c>
      <c r="C358" s="75" t="s">
        <v>417</v>
      </c>
      <c r="D358" s="76">
        <v>3425339.6261</v>
      </c>
    </row>
    <row r="359" spans="1:4" ht="18" x14ac:dyDescent="0.35">
      <c r="A359" s="74">
        <v>357</v>
      </c>
      <c r="B359" s="75" t="s">
        <v>48</v>
      </c>
      <c r="C359" s="75" t="s">
        <v>418</v>
      </c>
      <c r="D359" s="76">
        <v>4766096.4760999996</v>
      </c>
    </row>
    <row r="360" spans="1:4" ht="18" x14ac:dyDescent="0.35">
      <c r="A360" s="74">
        <v>358</v>
      </c>
      <c r="B360" s="75" t="s">
        <v>48</v>
      </c>
      <c r="C360" s="75" t="s">
        <v>419</v>
      </c>
      <c r="D360" s="76">
        <v>3205743.781</v>
      </c>
    </row>
    <row r="361" spans="1:4" ht="18" x14ac:dyDescent="0.35">
      <c r="A361" s="74">
        <v>359</v>
      </c>
      <c r="B361" s="75" t="s">
        <v>48</v>
      </c>
      <c r="C361" s="75" t="s">
        <v>420</v>
      </c>
      <c r="D361" s="76">
        <v>4229974.8302999996</v>
      </c>
    </row>
    <row r="362" spans="1:4" ht="18" x14ac:dyDescent="0.35">
      <c r="A362" s="74">
        <v>360</v>
      </c>
      <c r="B362" s="75" t="s">
        <v>48</v>
      </c>
      <c r="C362" s="75" t="s">
        <v>421</v>
      </c>
      <c r="D362" s="76">
        <v>3546525.3846999998</v>
      </c>
    </row>
    <row r="363" spans="1:4" ht="18" x14ac:dyDescent="0.35">
      <c r="A363" s="74">
        <v>361</v>
      </c>
      <c r="B363" s="75" t="s">
        <v>48</v>
      </c>
      <c r="C363" s="75" t="s">
        <v>422</v>
      </c>
      <c r="D363" s="76">
        <v>4520526.1034000004</v>
      </c>
    </row>
    <row r="364" spans="1:4" ht="18" x14ac:dyDescent="0.35">
      <c r="A364" s="74">
        <v>362</v>
      </c>
      <c r="B364" s="75" t="s">
        <v>48</v>
      </c>
      <c r="C364" s="75" t="s">
        <v>423</v>
      </c>
      <c r="D364" s="76">
        <v>5057557.3460999997</v>
      </c>
    </row>
    <row r="365" spans="1:4" ht="18" x14ac:dyDescent="0.35">
      <c r="A365" s="74">
        <v>363</v>
      </c>
      <c r="B365" s="75" t="s">
        <v>48</v>
      </c>
      <c r="C365" s="75" t="s">
        <v>424</v>
      </c>
      <c r="D365" s="76">
        <v>5164203.0107000005</v>
      </c>
    </row>
    <row r="366" spans="1:4" ht="18" x14ac:dyDescent="0.35">
      <c r="A366" s="74">
        <v>364</v>
      </c>
      <c r="B366" s="75" t="s">
        <v>49</v>
      </c>
      <c r="C366" s="75" t="s">
        <v>425</v>
      </c>
      <c r="D366" s="76">
        <v>3313972.9789999998</v>
      </c>
    </row>
    <row r="367" spans="1:4" ht="18" x14ac:dyDescent="0.35">
      <c r="A367" s="74">
        <v>365</v>
      </c>
      <c r="B367" s="75" t="s">
        <v>49</v>
      </c>
      <c r="C367" s="75" t="s">
        <v>426</v>
      </c>
      <c r="D367" s="76">
        <v>3394379.2588</v>
      </c>
    </row>
    <row r="368" spans="1:4" ht="18" x14ac:dyDescent="0.35">
      <c r="A368" s="74">
        <v>366</v>
      </c>
      <c r="B368" s="75" t="s">
        <v>49</v>
      </c>
      <c r="C368" s="75" t="s">
        <v>427</v>
      </c>
      <c r="D368" s="76">
        <v>3095005.1386000002</v>
      </c>
    </row>
    <row r="369" spans="1:4" ht="18" x14ac:dyDescent="0.35">
      <c r="A369" s="74">
        <v>367</v>
      </c>
      <c r="B369" s="75" t="s">
        <v>49</v>
      </c>
      <c r="C369" s="75" t="s">
        <v>428</v>
      </c>
      <c r="D369" s="76">
        <v>3357652.6932999999</v>
      </c>
    </row>
    <row r="370" spans="1:4" ht="18" x14ac:dyDescent="0.35">
      <c r="A370" s="74">
        <v>368</v>
      </c>
      <c r="B370" s="75" t="s">
        <v>49</v>
      </c>
      <c r="C370" s="75" t="s">
        <v>429</v>
      </c>
      <c r="D370" s="76">
        <v>4069585.5953000002</v>
      </c>
    </row>
    <row r="371" spans="1:4" ht="18" x14ac:dyDescent="0.35">
      <c r="A371" s="74">
        <v>369</v>
      </c>
      <c r="B371" s="75" t="s">
        <v>49</v>
      </c>
      <c r="C371" s="75" t="s">
        <v>430</v>
      </c>
      <c r="D371" s="76">
        <v>3242258.8627999998</v>
      </c>
    </row>
    <row r="372" spans="1:4" ht="18" x14ac:dyDescent="0.35">
      <c r="A372" s="74">
        <v>370</v>
      </c>
      <c r="B372" s="75" t="s">
        <v>49</v>
      </c>
      <c r="C372" s="75" t="s">
        <v>431</v>
      </c>
      <c r="D372" s="76">
        <v>5233358.4634999996</v>
      </c>
    </row>
    <row r="373" spans="1:4" ht="18" x14ac:dyDescent="0.35">
      <c r="A373" s="74">
        <v>371</v>
      </c>
      <c r="B373" s="75" t="s">
        <v>49</v>
      </c>
      <c r="C373" s="75" t="s">
        <v>432</v>
      </c>
      <c r="D373" s="76">
        <v>3565569.7385</v>
      </c>
    </row>
    <row r="374" spans="1:4" ht="18" x14ac:dyDescent="0.35">
      <c r="A374" s="74">
        <v>372</v>
      </c>
      <c r="B374" s="75" t="s">
        <v>49</v>
      </c>
      <c r="C374" s="75" t="s">
        <v>433</v>
      </c>
      <c r="D374" s="76">
        <v>3832849.0630999999</v>
      </c>
    </row>
    <row r="375" spans="1:4" ht="18" x14ac:dyDescent="0.35">
      <c r="A375" s="74">
        <v>373</v>
      </c>
      <c r="B375" s="75" t="s">
        <v>49</v>
      </c>
      <c r="C375" s="75" t="s">
        <v>434</v>
      </c>
      <c r="D375" s="76">
        <v>3859693.2521000002</v>
      </c>
    </row>
    <row r="376" spans="1:4" ht="18" x14ac:dyDescent="0.35">
      <c r="A376" s="74">
        <v>374</v>
      </c>
      <c r="B376" s="75" t="s">
        <v>49</v>
      </c>
      <c r="C376" s="75" t="s">
        <v>435</v>
      </c>
      <c r="D376" s="76">
        <v>3577402.2132999999</v>
      </c>
    </row>
    <row r="377" spans="1:4" ht="18" x14ac:dyDescent="0.35">
      <c r="A377" s="74">
        <v>375</v>
      </c>
      <c r="B377" s="75" t="s">
        <v>49</v>
      </c>
      <c r="C377" s="75" t="s">
        <v>436</v>
      </c>
      <c r="D377" s="76">
        <v>3504723.3911000001</v>
      </c>
    </row>
    <row r="378" spans="1:4" ht="18" x14ac:dyDescent="0.35">
      <c r="A378" s="74">
        <v>376</v>
      </c>
      <c r="B378" s="75" t="s">
        <v>49</v>
      </c>
      <c r="C378" s="75" t="s">
        <v>437</v>
      </c>
      <c r="D378" s="76">
        <v>3661940.4342999998</v>
      </c>
    </row>
    <row r="379" spans="1:4" ht="18" x14ac:dyDescent="0.35">
      <c r="A379" s="74">
        <v>377</v>
      </c>
      <c r="B379" s="75" t="s">
        <v>49</v>
      </c>
      <c r="C379" s="75" t="s">
        <v>438</v>
      </c>
      <c r="D379" s="76">
        <v>3266467.2999</v>
      </c>
    </row>
    <row r="380" spans="1:4" ht="18" x14ac:dyDescent="0.35">
      <c r="A380" s="74">
        <v>378</v>
      </c>
      <c r="B380" s="75" t="s">
        <v>49</v>
      </c>
      <c r="C380" s="75" t="s">
        <v>439</v>
      </c>
      <c r="D380" s="76">
        <v>3249422.0833999999</v>
      </c>
    </row>
    <row r="381" spans="1:4" ht="18" x14ac:dyDescent="0.35">
      <c r="A381" s="74">
        <v>379</v>
      </c>
      <c r="B381" s="75" t="s">
        <v>49</v>
      </c>
      <c r="C381" s="75" t="s">
        <v>440</v>
      </c>
      <c r="D381" s="76">
        <v>3511880.7116999999</v>
      </c>
    </row>
    <row r="382" spans="1:4" ht="18" x14ac:dyDescent="0.35">
      <c r="A382" s="74">
        <v>380</v>
      </c>
      <c r="B382" s="75" t="s">
        <v>49</v>
      </c>
      <c r="C382" s="75" t="s">
        <v>441</v>
      </c>
      <c r="D382" s="76">
        <v>4010324.3204000001</v>
      </c>
    </row>
    <row r="383" spans="1:4" ht="18" x14ac:dyDescent="0.35">
      <c r="A383" s="74">
        <v>381</v>
      </c>
      <c r="B383" s="75" t="s">
        <v>49</v>
      </c>
      <c r="C383" s="75" t="s">
        <v>442</v>
      </c>
      <c r="D383" s="76">
        <v>4821499.3197999997</v>
      </c>
    </row>
    <row r="384" spans="1:4" ht="18" x14ac:dyDescent="0.35">
      <c r="A384" s="74">
        <v>382</v>
      </c>
      <c r="B384" s="75" t="s">
        <v>49</v>
      </c>
      <c r="C384" s="75" t="s">
        <v>443</v>
      </c>
      <c r="D384" s="76">
        <v>3314899.8881999999</v>
      </c>
    </row>
    <row r="385" spans="1:4" ht="18" x14ac:dyDescent="0.35">
      <c r="A385" s="74">
        <v>383</v>
      </c>
      <c r="B385" s="75" t="s">
        <v>49</v>
      </c>
      <c r="C385" s="75" t="s">
        <v>444</v>
      </c>
      <c r="D385" s="76">
        <v>3194126.8201000001</v>
      </c>
    </row>
    <row r="386" spans="1:4" ht="18" x14ac:dyDescent="0.35">
      <c r="A386" s="74">
        <v>384</v>
      </c>
      <c r="B386" s="75" t="s">
        <v>49</v>
      </c>
      <c r="C386" s="75" t="s">
        <v>445</v>
      </c>
      <c r="D386" s="76">
        <v>4653875.7814999996</v>
      </c>
    </row>
    <row r="387" spans="1:4" ht="18" x14ac:dyDescent="0.35">
      <c r="A387" s="74">
        <v>385</v>
      </c>
      <c r="B387" s="75" t="s">
        <v>49</v>
      </c>
      <c r="C387" s="75" t="s">
        <v>446</v>
      </c>
      <c r="D387" s="76">
        <v>3097335.1450999998</v>
      </c>
    </row>
    <row r="388" spans="1:4" ht="18" x14ac:dyDescent="0.35">
      <c r="A388" s="74">
        <v>386</v>
      </c>
      <c r="B388" s="75" t="s">
        <v>49</v>
      </c>
      <c r="C388" s="75" t="s">
        <v>447</v>
      </c>
      <c r="D388" s="76">
        <v>3125845.6395</v>
      </c>
    </row>
    <row r="389" spans="1:4" ht="18" x14ac:dyDescent="0.35">
      <c r="A389" s="74">
        <v>387</v>
      </c>
      <c r="B389" s="75" t="s">
        <v>49</v>
      </c>
      <c r="C389" s="75" t="s">
        <v>448</v>
      </c>
      <c r="D389" s="76">
        <v>4032716.9811999998</v>
      </c>
    </row>
    <row r="390" spans="1:4" ht="18" x14ac:dyDescent="0.35">
      <c r="A390" s="74">
        <v>388</v>
      </c>
      <c r="B390" s="75" t="s">
        <v>49</v>
      </c>
      <c r="C390" s="75" t="s">
        <v>449</v>
      </c>
      <c r="D390" s="76">
        <v>4120542.5539000002</v>
      </c>
    </row>
    <row r="391" spans="1:4" ht="18" x14ac:dyDescent="0.35">
      <c r="A391" s="74">
        <v>389</v>
      </c>
      <c r="B391" s="75" t="s">
        <v>49</v>
      </c>
      <c r="C391" s="75" t="s">
        <v>450</v>
      </c>
      <c r="D391" s="76">
        <v>3159713.7223999999</v>
      </c>
    </row>
    <row r="392" spans="1:4" ht="18" x14ac:dyDescent="0.35">
      <c r="A392" s="74">
        <v>390</v>
      </c>
      <c r="B392" s="75" t="s">
        <v>49</v>
      </c>
      <c r="C392" s="75" t="s">
        <v>451</v>
      </c>
      <c r="D392" s="76">
        <v>3094414.1233000001</v>
      </c>
    </row>
    <row r="393" spans="1:4" ht="18" x14ac:dyDescent="0.35">
      <c r="A393" s="74">
        <v>391</v>
      </c>
      <c r="B393" s="75" t="s">
        <v>49</v>
      </c>
      <c r="C393" s="75" t="s">
        <v>452</v>
      </c>
      <c r="D393" s="76">
        <v>3097215.2565000001</v>
      </c>
    </row>
    <row r="394" spans="1:4" ht="18" x14ac:dyDescent="0.35">
      <c r="A394" s="74">
        <v>392</v>
      </c>
      <c r="B394" s="75" t="s">
        <v>49</v>
      </c>
      <c r="C394" s="75" t="s">
        <v>453</v>
      </c>
      <c r="D394" s="76">
        <v>3670714.0660000001</v>
      </c>
    </row>
    <row r="395" spans="1:4" ht="18" x14ac:dyDescent="0.35">
      <c r="A395" s="74">
        <v>393</v>
      </c>
      <c r="B395" s="75" t="s">
        <v>49</v>
      </c>
      <c r="C395" s="75" t="s">
        <v>454</v>
      </c>
      <c r="D395" s="76">
        <v>3699429.9802999999</v>
      </c>
    </row>
    <row r="396" spans="1:4" ht="18" x14ac:dyDescent="0.35">
      <c r="A396" s="74">
        <v>394</v>
      </c>
      <c r="B396" s="75" t="s">
        <v>49</v>
      </c>
      <c r="C396" s="75" t="s">
        <v>55</v>
      </c>
      <c r="D396" s="76">
        <v>6396216.3959999997</v>
      </c>
    </row>
    <row r="397" spans="1:4" ht="18" x14ac:dyDescent="0.35">
      <c r="A397" s="74">
        <v>395</v>
      </c>
      <c r="B397" s="75" t="s">
        <v>49</v>
      </c>
      <c r="C397" s="75" t="s">
        <v>455</v>
      </c>
      <c r="D397" s="76">
        <v>3203723.5630999999</v>
      </c>
    </row>
    <row r="398" spans="1:4" ht="18" x14ac:dyDescent="0.35">
      <c r="A398" s="74">
        <v>396</v>
      </c>
      <c r="B398" s="75" t="s">
        <v>49</v>
      </c>
      <c r="C398" s="75" t="s">
        <v>456</v>
      </c>
      <c r="D398" s="76">
        <v>3170632.4567999998</v>
      </c>
    </row>
    <row r="399" spans="1:4" ht="18" x14ac:dyDescent="0.35">
      <c r="A399" s="74">
        <v>397</v>
      </c>
      <c r="B399" s="75" t="s">
        <v>49</v>
      </c>
      <c r="C399" s="75" t="s">
        <v>457</v>
      </c>
      <c r="D399" s="76">
        <v>3795327.3533000001</v>
      </c>
    </row>
    <row r="400" spans="1:4" ht="18" x14ac:dyDescent="0.35">
      <c r="A400" s="74">
        <v>398</v>
      </c>
      <c r="B400" s="75" t="s">
        <v>49</v>
      </c>
      <c r="C400" s="75" t="s">
        <v>458</v>
      </c>
      <c r="D400" s="76">
        <v>3131510.8824999998</v>
      </c>
    </row>
    <row r="401" spans="1:4" ht="18" x14ac:dyDescent="0.35">
      <c r="A401" s="74">
        <v>399</v>
      </c>
      <c r="B401" s="75" t="s">
        <v>49</v>
      </c>
      <c r="C401" s="75" t="s">
        <v>459</v>
      </c>
      <c r="D401" s="76">
        <v>3963499.4764999999</v>
      </c>
    </row>
    <row r="402" spans="1:4" ht="18" x14ac:dyDescent="0.35">
      <c r="A402" s="74">
        <v>400</v>
      </c>
      <c r="B402" s="75" t="s">
        <v>49</v>
      </c>
      <c r="C402" s="75" t="s">
        <v>460</v>
      </c>
      <c r="D402" s="76">
        <v>3480587.9374000002</v>
      </c>
    </row>
    <row r="403" spans="1:4" ht="18" x14ac:dyDescent="0.35">
      <c r="A403" s="74">
        <v>401</v>
      </c>
      <c r="B403" s="75" t="s">
        <v>49</v>
      </c>
      <c r="C403" s="75" t="s">
        <v>461</v>
      </c>
      <c r="D403" s="76">
        <v>3619302.0096</v>
      </c>
    </row>
    <row r="404" spans="1:4" ht="18" x14ac:dyDescent="0.35">
      <c r="A404" s="74">
        <v>402</v>
      </c>
      <c r="B404" s="75" t="s">
        <v>49</v>
      </c>
      <c r="C404" s="75" t="s">
        <v>462</v>
      </c>
      <c r="D404" s="76">
        <v>2849308.2527000001</v>
      </c>
    </row>
    <row r="405" spans="1:4" ht="18" x14ac:dyDescent="0.35">
      <c r="A405" s="74">
        <v>403</v>
      </c>
      <c r="B405" s="75" t="s">
        <v>49</v>
      </c>
      <c r="C405" s="75" t="s">
        <v>463</v>
      </c>
      <c r="D405" s="76">
        <v>3141463.5359999998</v>
      </c>
    </row>
    <row r="406" spans="1:4" ht="18" x14ac:dyDescent="0.35">
      <c r="A406" s="74">
        <v>404</v>
      </c>
      <c r="B406" s="75" t="s">
        <v>49</v>
      </c>
      <c r="C406" s="75" t="s">
        <v>464</v>
      </c>
      <c r="D406" s="76">
        <v>3873536.1063000001</v>
      </c>
    </row>
    <row r="407" spans="1:4" ht="18" x14ac:dyDescent="0.35">
      <c r="A407" s="74">
        <v>405</v>
      </c>
      <c r="B407" s="75" t="s">
        <v>49</v>
      </c>
      <c r="C407" s="75" t="s">
        <v>465</v>
      </c>
      <c r="D407" s="76">
        <v>4528828.7465000004</v>
      </c>
    </row>
    <row r="408" spans="1:4" ht="18" x14ac:dyDescent="0.35">
      <c r="A408" s="74">
        <v>406</v>
      </c>
      <c r="B408" s="75" t="s">
        <v>49</v>
      </c>
      <c r="C408" s="75" t="s">
        <v>466</v>
      </c>
      <c r="D408" s="76">
        <v>2955522.5691999998</v>
      </c>
    </row>
    <row r="409" spans="1:4" ht="18" x14ac:dyDescent="0.35">
      <c r="A409" s="74">
        <v>407</v>
      </c>
      <c r="B409" s="75" t="s">
        <v>49</v>
      </c>
      <c r="C409" s="75" t="s">
        <v>467</v>
      </c>
      <c r="D409" s="76">
        <v>3475283.1217999998</v>
      </c>
    </row>
    <row r="410" spans="1:4" ht="36" x14ac:dyDescent="0.35">
      <c r="A410" s="74">
        <v>408</v>
      </c>
      <c r="B410" s="75" t="s">
        <v>50</v>
      </c>
      <c r="C410" s="75" t="s">
        <v>468</v>
      </c>
      <c r="D410" s="76">
        <v>3531396.2066000002</v>
      </c>
    </row>
    <row r="411" spans="1:4" ht="36" x14ac:dyDescent="0.35">
      <c r="A411" s="74">
        <v>409</v>
      </c>
      <c r="B411" s="75" t="s">
        <v>50</v>
      </c>
      <c r="C411" s="75" t="s">
        <v>469</v>
      </c>
      <c r="D411" s="76">
        <v>3638896.7566999998</v>
      </c>
    </row>
    <row r="412" spans="1:4" ht="36" x14ac:dyDescent="0.35">
      <c r="A412" s="74">
        <v>410</v>
      </c>
      <c r="B412" s="75" t="s">
        <v>50</v>
      </c>
      <c r="C412" s="75" t="s">
        <v>470</v>
      </c>
      <c r="D412" s="76">
        <v>3958775.8953</v>
      </c>
    </row>
    <row r="413" spans="1:4" ht="36" x14ac:dyDescent="0.35">
      <c r="A413" s="74">
        <v>411</v>
      </c>
      <c r="B413" s="75" t="s">
        <v>50</v>
      </c>
      <c r="C413" s="75" t="s">
        <v>471</v>
      </c>
      <c r="D413" s="76">
        <v>3711746.1140000001</v>
      </c>
    </row>
    <row r="414" spans="1:4" ht="36" x14ac:dyDescent="0.35">
      <c r="A414" s="74">
        <v>412</v>
      </c>
      <c r="B414" s="75" t="s">
        <v>50</v>
      </c>
      <c r="C414" s="75" t="s">
        <v>472</v>
      </c>
      <c r="D414" s="76">
        <v>3471292.5074</v>
      </c>
    </row>
    <row r="415" spans="1:4" ht="36" x14ac:dyDescent="0.35">
      <c r="A415" s="74">
        <v>413</v>
      </c>
      <c r="B415" s="75" t="s">
        <v>50</v>
      </c>
      <c r="C415" s="75" t="s">
        <v>473</v>
      </c>
      <c r="D415" s="76">
        <v>3246993.9791999999</v>
      </c>
    </row>
    <row r="416" spans="1:4" ht="36" x14ac:dyDescent="0.35">
      <c r="A416" s="74">
        <v>414</v>
      </c>
      <c r="B416" s="75" t="s">
        <v>50</v>
      </c>
      <c r="C416" s="75" t="s">
        <v>474</v>
      </c>
      <c r="D416" s="76">
        <v>3257619.8722999999</v>
      </c>
    </row>
    <row r="417" spans="1:4" ht="36" x14ac:dyDescent="0.35">
      <c r="A417" s="74">
        <v>415</v>
      </c>
      <c r="B417" s="75" t="s">
        <v>50</v>
      </c>
      <c r="C417" s="75" t="s">
        <v>475</v>
      </c>
      <c r="D417" s="76">
        <v>3487933.1353000002</v>
      </c>
    </row>
    <row r="418" spans="1:4" ht="36" x14ac:dyDescent="0.35">
      <c r="A418" s="74">
        <v>416</v>
      </c>
      <c r="B418" s="75" t="s">
        <v>50</v>
      </c>
      <c r="C418" s="75" t="s">
        <v>476</v>
      </c>
      <c r="D418" s="76">
        <v>3271515.4479</v>
      </c>
    </row>
    <row r="419" spans="1:4" ht="36" x14ac:dyDescent="0.35">
      <c r="A419" s="74">
        <v>417</v>
      </c>
      <c r="B419" s="75" t="s">
        <v>50</v>
      </c>
      <c r="C419" s="75" t="s">
        <v>477</v>
      </c>
      <c r="D419" s="76">
        <v>3944445.0728000002</v>
      </c>
    </row>
    <row r="420" spans="1:4" ht="36" x14ac:dyDescent="0.35">
      <c r="A420" s="74">
        <v>418</v>
      </c>
      <c r="B420" s="75" t="s">
        <v>50</v>
      </c>
      <c r="C420" s="75" t="s">
        <v>478</v>
      </c>
      <c r="D420" s="76">
        <v>3255417.9950000001</v>
      </c>
    </row>
    <row r="421" spans="1:4" ht="36" x14ac:dyDescent="0.35">
      <c r="A421" s="74">
        <v>419</v>
      </c>
      <c r="B421" s="75" t="s">
        <v>50</v>
      </c>
      <c r="C421" s="75" t="s">
        <v>479</v>
      </c>
      <c r="D421" s="76">
        <v>3615701.4032999999</v>
      </c>
    </row>
    <row r="422" spans="1:4" ht="36" x14ac:dyDescent="0.35">
      <c r="A422" s="74">
        <v>420</v>
      </c>
      <c r="B422" s="75" t="s">
        <v>50</v>
      </c>
      <c r="C422" s="75" t="s">
        <v>480</v>
      </c>
      <c r="D422" s="76">
        <v>3940294.8382999999</v>
      </c>
    </row>
    <row r="423" spans="1:4" ht="36" x14ac:dyDescent="0.35">
      <c r="A423" s="74">
        <v>421</v>
      </c>
      <c r="B423" s="75" t="s">
        <v>50</v>
      </c>
      <c r="C423" s="75" t="s">
        <v>481</v>
      </c>
      <c r="D423" s="76">
        <v>3931081.6162</v>
      </c>
    </row>
    <row r="424" spans="1:4" ht="36" x14ac:dyDescent="0.35">
      <c r="A424" s="74">
        <v>422</v>
      </c>
      <c r="B424" s="75" t="s">
        <v>50</v>
      </c>
      <c r="C424" s="75" t="s">
        <v>482</v>
      </c>
      <c r="D424" s="76">
        <v>3432838.2185999998</v>
      </c>
    </row>
    <row r="425" spans="1:4" ht="36" x14ac:dyDescent="0.35">
      <c r="A425" s="74">
        <v>423</v>
      </c>
      <c r="B425" s="75" t="s">
        <v>50</v>
      </c>
      <c r="C425" s="75" t="s">
        <v>483</v>
      </c>
      <c r="D425" s="76">
        <v>3867350.7533999998</v>
      </c>
    </row>
    <row r="426" spans="1:4" ht="36" x14ac:dyDescent="0.35">
      <c r="A426" s="74">
        <v>424</v>
      </c>
      <c r="B426" s="75" t="s">
        <v>50</v>
      </c>
      <c r="C426" s="75" t="s">
        <v>484</v>
      </c>
      <c r="D426" s="76">
        <v>3992212.7230000002</v>
      </c>
    </row>
    <row r="427" spans="1:4" ht="36" x14ac:dyDescent="0.35">
      <c r="A427" s="74">
        <v>425</v>
      </c>
      <c r="B427" s="75" t="s">
        <v>50</v>
      </c>
      <c r="C427" s="75" t="s">
        <v>485</v>
      </c>
      <c r="D427" s="76">
        <v>3821645.1716</v>
      </c>
    </row>
    <row r="428" spans="1:4" ht="36" x14ac:dyDescent="0.35">
      <c r="A428" s="74">
        <v>426</v>
      </c>
      <c r="B428" s="75" t="s">
        <v>50</v>
      </c>
      <c r="C428" s="75" t="s">
        <v>486</v>
      </c>
      <c r="D428" s="76">
        <v>4190869.8273</v>
      </c>
    </row>
    <row r="429" spans="1:4" ht="36" x14ac:dyDescent="0.35">
      <c r="A429" s="74">
        <v>427</v>
      </c>
      <c r="B429" s="75" t="s">
        <v>50</v>
      </c>
      <c r="C429" s="75" t="s">
        <v>487</v>
      </c>
      <c r="D429" s="76">
        <v>3337283.9046999998</v>
      </c>
    </row>
    <row r="430" spans="1:4" ht="36" x14ac:dyDescent="0.35">
      <c r="A430" s="74">
        <v>428</v>
      </c>
      <c r="B430" s="75" t="s">
        <v>50</v>
      </c>
      <c r="C430" s="75" t="s">
        <v>50</v>
      </c>
      <c r="D430" s="76">
        <v>4596321.9406000003</v>
      </c>
    </row>
    <row r="431" spans="1:4" ht="36" x14ac:dyDescent="0.35">
      <c r="A431" s="74">
        <v>429</v>
      </c>
      <c r="B431" s="75" t="s">
        <v>50</v>
      </c>
      <c r="C431" s="75" t="s">
        <v>488</v>
      </c>
      <c r="D431" s="76">
        <v>3234169.6765999999</v>
      </c>
    </row>
    <row r="432" spans="1:4" ht="36" x14ac:dyDescent="0.35">
      <c r="A432" s="74">
        <v>430</v>
      </c>
      <c r="B432" s="75" t="s">
        <v>50</v>
      </c>
      <c r="C432" s="75" t="s">
        <v>489</v>
      </c>
      <c r="D432" s="76">
        <v>3055433.0051000002</v>
      </c>
    </row>
    <row r="433" spans="1:4" ht="36" x14ac:dyDescent="0.35">
      <c r="A433" s="74">
        <v>431</v>
      </c>
      <c r="B433" s="75" t="s">
        <v>50</v>
      </c>
      <c r="C433" s="75" t="s">
        <v>490</v>
      </c>
      <c r="D433" s="76">
        <v>3716888.4531999999</v>
      </c>
    </row>
    <row r="434" spans="1:4" ht="36" x14ac:dyDescent="0.35">
      <c r="A434" s="74">
        <v>432</v>
      </c>
      <c r="B434" s="75" t="s">
        <v>50</v>
      </c>
      <c r="C434" s="75" t="s">
        <v>491</v>
      </c>
      <c r="D434" s="76">
        <v>3698750.3457999998</v>
      </c>
    </row>
    <row r="435" spans="1:4" ht="36" x14ac:dyDescent="0.35">
      <c r="A435" s="74">
        <v>433</v>
      </c>
      <c r="B435" s="75" t="s">
        <v>50</v>
      </c>
      <c r="C435" s="75" t="s">
        <v>492</v>
      </c>
      <c r="D435" s="76">
        <v>3508530.5104</v>
      </c>
    </row>
    <row r="436" spans="1:4" ht="36" x14ac:dyDescent="0.35">
      <c r="A436" s="74">
        <v>434</v>
      </c>
      <c r="B436" s="75" t="s">
        <v>50</v>
      </c>
      <c r="C436" s="75" t="s">
        <v>493</v>
      </c>
      <c r="D436" s="76">
        <v>3582217.6266000001</v>
      </c>
    </row>
    <row r="437" spans="1:4" ht="36" x14ac:dyDescent="0.35">
      <c r="A437" s="74">
        <v>435</v>
      </c>
      <c r="B437" s="75" t="s">
        <v>50</v>
      </c>
      <c r="C437" s="75" t="s">
        <v>494</v>
      </c>
      <c r="D437" s="76">
        <v>3017354.1403000001</v>
      </c>
    </row>
    <row r="438" spans="1:4" ht="36" x14ac:dyDescent="0.35">
      <c r="A438" s="74">
        <v>436</v>
      </c>
      <c r="B438" s="75" t="s">
        <v>50</v>
      </c>
      <c r="C438" s="75" t="s">
        <v>495</v>
      </c>
      <c r="D438" s="76">
        <v>3610455.1293000001</v>
      </c>
    </row>
    <row r="439" spans="1:4" ht="36" x14ac:dyDescent="0.35">
      <c r="A439" s="74">
        <v>437</v>
      </c>
      <c r="B439" s="75" t="s">
        <v>50</v>
      </c>
      <c r="C439" s="75" t="s">
        <v>496</v>
      </c>
      <c r="D439" s="76">
        <v>3256847.8368000002</v>
      </c>
    </row>
    <row r="440" spans="1:4" ht="36" x14ac:dyDescent="0.35">
      <c r="A440" s="74">
        <v>438</v>
      </c>
      <c r="B440" s="75" t="s">
        <v>50</v>
      </c>
      <c r="C440" s="75" t="s">
        <v>497</v>
      </c>
      <c r="D440" s="76">
        <v>3374379.8582000001</v>
      </c>
    </row>
    <row r="441" spans="1:4" ht="36" x14ac:dyDescent="0.35">
      <c r="A441" s="74">
        <v>439</v>
      </c>
      <c r="B441" s="75" t="s">
        <v>50</v>
      </c>
      <c r="C441" s="75" t="s">
        <v>498</v>
      </c>
      <c r="D441" s="76">
        <v>3620640.3169999998</v>
      </c>
    </row>
    <row r="442" spans="1:4" ht="36" x14ac:dyDescent="0.35">
      <c r="A442" s="74">
        <v>440</v>
      </c>
      <c r="B442" s="75" t="s">
        <v>50</v>
      </c>
      <c r="C442" s="75" t="s">
        <v>499</v>
      </c>
      <c r="D442" s="76">
        <v>3509082.5060999999</v>
      </c>
    </row>
    <row r="443" spans="1:4" ht="36" x14ac:dyDescent="0.35">
      <c r="A443" s="74">
        <v>441</v>
      </c>
      <c r="B443" s="75" t="s">
        <v>50</v>
      </c>
      <c r="C443" s="75" t="s">
        <v>500</v>
      </c>
      <c r="D443" s="76">
        <v>3439188.7681999998</v>
      </c>
    </row>
    <row r="444" spans="1:4" ht="18" x14ac:dyDescent="0.35">
      <c r="A444" s="74">
        <v>442</v>
      </c>
      <c r="B444" s="75" t="s">
        <v>51</v>
      </c>
      <c r="C444" s="75" t="s">
        <v>501</v>
      </c>
      <c r="D444" s="76">
        <v>2753634.0957999998</v>
      </c>
    </row>
    <row r="445" spans="1:4" ht="18" x14ac:dyDescent="0.35">
      <c r="A445" s="74">
        <v>443</v>
      </c>
      <c r="B445" s="75" t="s">
        <v>51</v>
      </c>
      <c r="C445" s="75" t="s">
        <v>502</v>
      </c>
      <c r="D445" s="76">
        <v>4499329.0701000001</v>
      </c>
    </row>
    <row r="446" spans="1:4" ht="18" x14ac:dyDescent="0.35">
      <c r="A446" s="74">
        <v>444</v>
      </c>
      <c r="B446" s="75" t="s">
        <v>51</v>
      </c>
      <c r="C446" s="75" t="s">
        <v>503</v>
      </c>
      <c r="D446" s="76">
        <v>3789747.7760000001</v>
      </c>
    </row>
    <row r="447" spans="1:4" ht="18" x14ac:dyDescent="0.35">
      <c r="A447" s="74">
        <v>445</v>
      </c>
      <c r="B447" s="75" t="s">
        <v>51</v>
      </c>
      <c r="C447" s="75" t="s">
        <v>504</v>
      </c>
      <c r="D447" s="76">
        <v>3129075.0073000002</v>
      </c>
    </row>
    <row r="448" spans="1:4" ht="18" x14ac:dyDescent="0.35">
      <c r="A448" s="74">
        <v>446</v>
      </c>
      <c r="B448" s="75" t="s">
        <v>51</v>
      </c>
      <c r="C448" s="75" t="s">
        <v>505</v>
      </c>
      <c r="D448" s="76">
        <v>4167317.9443999999</v>
      </c>
    </row>
    <row r="449" spans="1:4" ht="18" x14ac:dyDescent="0.35">
      <c r="A449" s="74">
        <v>447</v>
      </c>
      <c r="B449" s="75" t="s">
        <v>51</v>
      </c>
      <c r="C449" s="75" t="s">
        <v>506</v>
      </c>
      <c r="D449" s="76">
        <v>5098461.4134999998</v>
      </c>
    </row>
    <row r="450" spans="1:4" ht="18" x14ac:dyDescent="0.35">
      <c r="A450" s="74">
        <v>448</v>
      </c>
      <c r="B450" s="75" t="s">
        <v>51</v>
      </c>
      <c r="C450" s="75" t="s">
        <v>507</v>
      </c>
      <c r="D450" s="76">
        <v>3473440.6705999998</v>
      </c>
    </row>
    <row r="451" spans="1:4" ht="18" x14ac:dyDescent="0.35">
      <c r="A451" s="74">
        <v>449</v>
      </c>
      <c r="B451" s="75" t="s">
        <v>51</v>
      </c>
      <c r="C451" s="75" t="s">
        <v>508</v>
      </c>
      <c r="D451" s="76">
        <v>3690026.2503999998</v>
      </c>
    </row>
    <row r="452" spans="1:4" ht="18" x14ac:dyDescent="0.35">
      <c r="A452" s="74">
        <v>450</v>
      </c>
      <c r="B452" s="75" t="s">
        <v>51</v>
      </c>
      <c r="C452" s="75" t="s">
        <v>509</v>
      </c>
      <c r="D452" s="76">
        <v>4584170.9223999996</v>
      </c>
    </row>
    <row r="453" spans="1:4" ht="18" x14ac:dyDescent="0.35">
      <c r="A453" s="74">
        <v>451</v>
      </c>
      <c r="B453" s="75" t="s">
        <v>51</v>
      </c>
      <c r="C453" s="75" t="s">
        <v>510</v>
      </c>
      <c r="D453" s="76">
        <v>3191991.9633999998</v>
      </c>
    </row>
    <row r="454" spans="1:4" ht="18" x14ac:dyDescent="0.35">
      <c r="A454" s="74">
        <v>452</v>
      </c>
      <c r="B454" s="75" t="s">
        <v>51</v>
      </c>
      <c r="C454" s="75" t="s">
        <v>511</v>
      </c>
      <c r="D454" s="76">
        <v>3371576.5753000001</v>
      </c>
    </row>
    <row r="455" spans="1:4" ht="18" x14ac:dyDescent="0.35">
      <c r="A455" s="74">
        <v>453</v>
      </c>
      <c r="B455" s="75" t="s">
        <v>51</v>
      </c>
      <c r="C455" s="75" t="s">
        <v>512</v>
      </c>
      <c r="D455" s="76">
        <v>3719581.8199</v>
      </c>
    </row>
    <row r="456" spans="1:4" ht="18" x14ac:dyDescent="0.35">
      <c r="A456" s="74">
        <v>454</v>
      </c>
      <c r="B456" s="75" t="s">
        <v>51</v>
      </c>
      <c r="C456" s="75" t="s">
        <v>513</v>
      </c>
      <c r="D456" s="76">
        <v>3095504.5493000001</v>
      </c>
    </row>
    <row r="457" spans="1:4" ht="18" x14ac:dyDescent="0.35">
      <c r="A457" s="74">
        <v>455</v>
      </c>
      <c r="B457" s="75" t="s">
        <v>51</v>
      </c>
      <c r="C457" s="75" t="s">
        <v>514</v>
      </c>
      <c r="D457" s="76">
        <v>3552293.7708999999</v>
      </c>
    </row>
    <row r="458" spans="1:4" ht="18" x14ac:dyDescent="0.35">
      <c r="A458" s="74">
        <v>456</v>
      </c>
      <c r="B458" s="75" t="s">
        <v>51</v>
      </c>
      <c r="C458" s="75" t="s">
        <v>515</v>
      </c>
      <c r="D458" s="76">
        <v>4109667.5336000002</v>
      </c>
    </row>
    <row r="459" spans="1:4" ht="18" x14ac:dyDescent="0.35">
      <c r="A459" s="74">
        <v>457</v>
      </c>
      <c r="B459" s="75" t="s">
        <v>51</v>
      </c>
      <c r="C459" s="75" t="s">
        <v>516</v>
      </c>
      <c r="D459" s="76">
        <v>3292640.1077999999</v>
      </c>
    </row>
    <row r="460" spans="1:4" ht="18" x14ac:dyDescent="0.35">
      <c r="A460" s="74">
        <v>458</v>
      </c>
      <c r="B460" s="75" t="s">
        <v>51</v>
      </c>
      <c r="C460" s="75" t="s">
        <v>517</v>
      </c>
      <c r="D460" s="76">
        <v>3244794.1472999998</v>
      </c>
    </row>
    <row r="461" spans="1:4" ht="18" x14ac:dyDescent="0.35">
      <c r="A461" s="74">
        <v>459</v>
      </c>
      <c r="B461" s="75" t="s">
        <v>51</v>
      </c>
      <c r="C461" s="75" t="s">
        <v>518</v>
      </c>
      <c r="D461" s="76">
        <v>3367282.8462</v>
      </c>
    </row>
    <row r="462" spans="1:4" ht="18" x14ac:dyDescent="0.35">
      <c r="A462" s="74">
        <v>460</v>
      </c>
      <c r="B462" s="75" t="s">
        <v>51</v>
      </c>
      <c r="C462" s="75" t="s">
        <v>519</v>
      </c>
      <c r="D462" s="76">
        <v>4073961.7727000001</v>
      </c>
    </row>
    <row r="463" spans="1:4" ht="18" x14ac:dyDescent="0.35">
      <c r="A463" s="74">
        <v>461</v>
      </c>
      <c r="B463" s="75" t="s">
        <v>51</v>
      </c>
      <c r="C463" s="75" t="s">
        <v>520</v>
      </c>
      <c r="D463" s="76">
        <v>3130557.9723999999</v>
      </c>
    </row>
    <row r="464" spans="1:4" ht="18" x14ac:dyDescent="0.35">
      <c r="A464" s="74">
        <v>462</v>
      </c>
      <c r="B464" s="75" t="s">
        <v>51</v>
      </c>
      <c r="C464" s="75" t="s">
        <v>521</v>
      </c>
      <c r="D464" s="76">
        <v>3739288.2941000001</v>
      </c>
    </row>
    <row r="465" spans="1:4" ht="18" x14ac:dyDescent="0.35">
      <c r="A465" s="74">
        <v>463</v>
      </c>
      <c r="B465" s="75" t="s">
        <v>52</v>
      </c>
      <c r="C465" s="75" t="s">
        <v>522</v>
      </c>
      <c r="D465" s="76">
        <v>3994096.6916</v>
      </c>
    </row>
    <row r="466" spans="1:4" ht="18" x14ac:dyDescent="0.35">
      <c r="A466" s="74">
        <v>464</v>
      </c>
      <c r="B466" s="75" t="s">
        <v>52</v>
      </c>
      <c r="C466" s="75" t="s">
        <v>523</v>
      </c>
      <c r="D466" s="76">
        <v>3531682.8045999999</v>
      </c>
    </row>
    <row r="467" spans="1:4" ht="18" x14ac:dyDescent="0.35">
      <c r="A467" s="74">
        <v>465</v>
      </c>
      <c r="B467" s="75" t="s">
        <v>52</v>
      </c>
      <c r="C467" s="75" t="s">
        <v>524</v>
      </c>
      <c r="D467" s="76">
        <v>4457154.8514999999</v>
      </c>
    </row>
    <row r="468" spans="1:4" ht="18" x14ac:dyDescent="0.35">
      <c r="A468" s="74">
        <v>466</v>
      </c>
      <c r="B468" s="75" t="s">
        <v>52</v>
      </c>
      <c r="C468" s="75" t="s">
        <v>525</v>
      </c>
      <c r="D468" s="76">
        <v>3529129.5625</v>
      </c>
    </row>
    <row r="469" spans="1:4" ht="18" x14ac:dyDescent="0.35">
      <c r="A469" s="74">
        <v>467</v>
      </c>
      <c r="B469" s="75" t="s">
        <v>52</v>
      </c>
      <c r="C469" s="75" t="s">
        <v>526</v>
      </c>
      <c r="D469" s="76">
        <v>4825416.2889</v>
      </c>
    </row>
    <row r="470" spans="1:4" ht="18" x14ac:dyDescent="0.35">
      <c r="A470" s="74">
        <v>468</v>
      </c>
      <c r="B470" s="75" t="s">
        <v>52</v>
      </c>
      <c r="C470" s="75" t="s">
        <v>527</v>
      </c>
      <c r="D470" s="76">
        <v>3751796.4799000002</v>
      </c>
    </row>
    <row r="471" spans="1:4" ht="18" x14ac:dyDescent="0.35">
      <c r="A471" s="74">
        <v>469</v>
      </c>
      <c r="B471" s="75" t="s">
        <v>52</v>
      </c>
      <c r="C471" s="75" t="s">
        <v>528</v>
      </c>
      <c r="D471" s="76">
        <v>3148097.9736000001</v>
      </c>
    </row>
    <row r="472" spans="1:4" ht="18" x14ac:dyDescent="0.35">
      <c r="A472" s="74">
        <v>470</v>
      </c>
      <c r="B472" s="75" t="s">
        <v>52</v>
      </c>
      <c r="C472" s="75" t="s">
        <v>529</v>
      </c>
      <c r="D472" s="76">
        <v>3688946.3878000001</v>
      </c>
    </row>
    <row r="473" spans="1:4" ht="18" x14ac:dyDescent="0.35">
      <c r="A473" s="74">
        <v>471</v>
      </c>
      <c r="B473" s="75" t="s">
        <v>52</v>
      </c>
      <c r="C473" s="75" t="s">
        <v>530</v>
      </c>
      <c r="D473" s="76">
        <v>3617764.0463999999</v>
      </c>
    </row>
    <row r="474" spans="1:4" ht="18" x14ac:dyDescent="0.35">
      <c r="A474" s="74">
        <v>472</v>
      </c>
      <c r="B474" s="75" t="s">
        <v>52</v>
      </c>
      <c r="C474" s="75" t="s">
        <v>531</v>
      </c>
      <c r="D474" s="76">
        <v>3824797.3859000001</v>
      </c>
    </row>
    <row r="475" spans="1:4" ht="18" x14ac:dyDescent="0.35">
      <c r="A475" s="74">
        <v>473</v>
      </c>
      <c r="B475" s="75" t="s">
        <v>52</v>
      </c>
      <c r="C475" s="75" t="s">
        <v>52</v>
      </c>
      <c r="D475" s="76">
        <v>3366925.6230000001</v>
      </c>
    </row>
    <row r="476" spans="1:4" ht="18" x14ac:dyDescent="0.35">
      <c r="A476" s="74">
        <v>474</v>
      </c>
      <c r="B476" s="75" t="s">
        <v>52</v>
      </c>
      <c r="C476" s="75" t="s">
        <v>532</v>
      </c>
      <c r="D476" s="76">
        <v>4298578.4544000002</v>
      </c>
    </row>
    <row r="477" spans="1:4" ht="18" x14ac:dyDescent="0.35">
      <c r="A477" s="74">
        <v>475</v>
      </c>
      <c r="B477" s="75" t="s">
        <v>52</v>
      </c>
      <c r="C477" s="75" t="s">
        <v>533</v>
      </c>
      <c r="D477" s="76">
        <v>2837318.3256000001</v>
      </c>
    </row>
    <row r="478" spans="1:4" ht="18" x14ac:dyDescent="0.35">
      <c r="A478" s="74">
        <v>476</v>
      </c>
      <c r="B478" s="75" t="s">
        <v>52</v>
      </c>
      <c r="C478" s="75" t="s">
        <v>534</v>
      </c>
      <c r="D478" s="76">
        <v>4125034.82</v>
      </c>
    </row>
    <row r="479" spans="1:4" ht="18" x14ac:dyDescent="0.35">
      <c r="A479" s="74">
        <v>477</v>
      </c>
      <c r="B479" s="75" t="s">
        <v>52</v>
      </c>
      <c r="C479" s="75" t="s">
        <v>535</v>
      </c>
      <c r="D479" s="76">
        <v>2754534.7788999998</v>
      </c>
    </row>
    <row r="480" spans="1:4" ht="18" x14ac:dyDescent="0.35">
      <c r="A480" s="74">
        <v>478</v>
      </c>
      <c r="B480" s="75" t="s">
        <v>52</v>
      </c>
      <c r="C480" s="75" t="s">
        <v>536</v>
      </c>
      <c r="D480" s="76">
        <v>3993447.6645</v>
      </c>
    </row>
    <row r="481" spans="1:4" ht="18" x14ac:dyDescent="0.35">
      <c r="A481" s="74">
        <v>479</v>
      </c>
      <c r="B481" s="75" t="s">
        <v>52</v>
      </c>
      <c r="C481" s="75" t="s">
        <v>537</v>
      </c>
      <c r="D481" s="76">
        <v>4994453.301</v>
      </c>
    </row>
    <row r="482" spans="1:4" ht="18" x14ac:dyDescent="0.35">
      <c r="A482" s="74">
        <v>480</v>
      </c>
      <c r="B482" s="75" t="s">
        <v>52</v>
      </c>
      <c r="C482" s="75" t="s">
        <v>538</v>
      </c>
      <c r="D482" s="76">
        <v>3772692.6951000001</v>
      </c>
    </row>
    <row r="483" spans="1:4" ht="18" x14ac:dyDescent="0.35">
      <c r="A483" s="74">
        <v>481</v>
      </c>
      <c r="B483" s="75" t="s">
        <v>52</v>
      </c>
      <c r="C483" s="75" t="s">
        <v>539</v>
      </c>
      <c r="D483" s="76">
        <v>3572158.7762000002</v>
      </c>
    </row>
    <row r="484" spans="1:4" ht="18" x14ac:dyDescent="0.35">
      <c r="A484" s="74">
        <v>482</v>
      </c>
      <c r="B484" s="75" t="s">
        <v>52</v>
      </c>
      <c r="C484" s="75" t="s">
        <v>540</v>
      </c>
      <c r="D484" s="76">
        <v>3830217.8401000001</v>
      </c>
    </row>
    <row r="485" spans="1:4" ht="18" x14ac:dyDescent="0.35">
      <c r="A485" s="74">
        <v>483</v>
      </c>
      <c r="B485" s="75" t="s">
        <v>52</v>
      </c>
      <c r="C485" s="75" t="s">
        <v>541</v>
      </c>
      <c r="D485" s="76">
        <v>3747735.8739999998</v>
      </c>
    </row>
    <row r="486" spans="1:4" ht="18" x14ac:dyDescent="0.35">
      <c r="A486" s="74">
        <v>484</v>
      </c>
      <c r="B486" s="75" t="s">
        <v>53</v>
      </c>
      <c r="C486" s="75" t="s">
        <v>542</v>
      </c>
      <c r="D486" s="76">
        <v>3236741.4769000001</v>
      </c>
    </row>
    <row r="487" spans="1:4" ht="18" x14ac:dyDescent="0.35">
      <c r="A487" s="74">
        <v>485</v>
      </c>
      <c r="B487" s="75" t="s">
        <v>53</v>
      </c>
      <c r="C487" s="75" t="s">
        <v>543</v>
      </c>
      <c r="D487" s="76">
        <v>5322633.7202000003</v>
      </c>
    </row>
    <row r="488" spans="1:4" ht="18" x14ac:dyDescent="0.35">
      <c r="A488" s="74">
        <v>486</v>
      </c>
      <c r="B488" s="75" t="s">
        <v>53</v>
      </c>
      <c r="C488" s="75" t="s">
        <v>544</v>
      </c>
      <c r="D488" s="76">
        <v>4079464.6403000001</v>
      </c>
    </row>
    <row r="489" spans="1:4" ht="18" x14ac:dyDescent="0.35">
      <c r="A489" s="74">
        <v>487</v>
      </c>
      <c r="B489" s="75" t="s">
        <v>53</v>
      </c>
      <c r="C489" s="75" t="s">
        <v>43</v>
      </c>
      <c r="D489" s="76">
        <v>2484303.2127999999</v>
      </c>
    </row>
    <row r="490" spans="1:4" ht="18" x14ac:dyDescent="0.35">
      <c r="A490" s="74">
        <v>488</v>
      </c>
      <c r="B490" s="75" t="s">
        <v>53</v>
      </c>
      <c r="C490" s="75" t="s">
        <v>545</v>
      </c>
      <c r="D490" s="76">
        <v>4310525.3315000003</v>
      </c>
    </row>
    <row r="491" spans="1:4" ht="18" x14ac:dyDescent="0.35">
      <c r="A491" s="74">
        <v>489</v>
      </c>
      <c r="B491" s="75" t="s">
        <v>53</v>
      </c>
      <c r="C491" s="75" t="s">
        <v>546</v>
      </c>
      <c r="D491" s="76">
        <v>3704841.7004</v>
      </c>
    </row>
    <row r="492" spans="1:4" ht="18" x14ac:dyDescent="0.35">
      <c r="A492" s="74">
        <v>490</v>
      </c>
      <c r="B492" s="75" t="s">
        <v>53</v>
      </c>
      <c r="C492" s="75" t="s">
        <v>547</v>
      </c>
      <c r="D492" s="76">
        <v>3744769.5896999999</v>
      </c>
    </row>
    <row r="493" spans="1:4" ht="18" x14ac:dyDescent="0.35">
      <c r="A493" s="74">
        <v>491</v>
      </c>
      <c r="B493" s="75" t="s">
        <v>53</v>
      </c>
      <c r="C493" s="75" t="s">
        <v>548</v>
      </c>
      <c r="D493" s="76">
        <v>4415904.9363000002</v>
      </c>
    </row>
    <row r="494" spans="1:4" ht="18" x14ac:dyDescent="0.35">
      <c r="A494" s="74">
        <v>492</v>
      </c>
      <c r="B494" s="75" t="s">
        <v>53</v>
      </c>
      <c r="C494" s="75" t="s">
        <v>549</v>
      </c>
      <c r="D494" s="76">
        <v>3192409.7574</v>
      </c>
    </row>
    <row r="495" spans="1:4" ht="18" x14ac:dyDescent="0.35">
      <c r="A495" s="74">
        <v>493</v>
      </c>
      <c r="B495" s="75" t="s">
        <v>53</v>
      </c>
      <c r="C495" s="75" t="s">
        <v>550</v>
      </c>
      <c r="D495" s="76">
        <v>4245352.9572999999</v>
      </c>
    </row>
    <row r="496" spans="1:4" ht="18" x14ac:dyDescent="0.35">
      <c r="A496" s="74">
        <v>494</v>
      </c>
      <c r="B496" s="75" t="s">
        <v>53</v>
      </c>
      <c r="C496" s="75" t="s">
        <v>551</v>
      </c>
      <c r="D496" s="76">
        <v>3365415.9068</v>
      </c>
    </row>
    <row r="497" spans="1:4" ht="18" x14ac:dyDescent="0.35">
      <c r="A497" s="74">
        <v>495</v>
      </c>
      <c r="B497" s="75" t="s">
        <v>53</v>
      </c>
      <c r="C497" s="75" t="s">
        <v>552</v>
      </c>
      <c r="D497" s="76">
        <v>2989272.8853000002</v>
      </c>
    </row>
    <row r="498" spans="1:4" ht="18" x14ac:dyDescent="0.35">
      <c r="A498" s="74">
        <v>496</v>
      </c>
      <c r="B498" s="75" t="s">
        <v>53</v>
      </c>
      <c r="C498" s="75" t="s">
        <v>553</v>
      </c>
      <c r="D498" s="76">
        <v>2501174.9434000002</v>
      </c>
    </row>
    <row r="499" spans="1:4" ht="18" x14ac:dyDescent="0.35">
      <c r="A499" s="74">
        <v>497</v>
      </c>
      <c r="B499" s="75" t="s">
        <v>53</v>
      </c>
      <c r="C499" s="75" t="s">
        <v>554</v>
      </c>
      <c r="D499" s="76">
        <v>2490568.7581000002</v>
      </c>
    </row>
    <row r="500" spans="1:4" ht="18" x14ac:dyDescent="0.35">
      <c r="A500" s="74">
        <v>498</v>
      </c>
      <c r="B500" s="75" t="s">
        <v>53</v>
      </c>
      <c r="C500" s="75" t="s">
        <v>555</v>
      </c>
      <c r="D500" s="76">
        <v>2843815.1993999998</v>
      </c>
    </row>
    <row r="501" spans="1:4" ht="18" x14ac:dyDescent="0.35">
      <c r="A501" s="74">
        <v>499</v>
      </c>
      <c r="B501" s="75" t="s">
        <v>53</v>
      </c>
      <c r="C501" s="75" t="s">
        <v>556</v>
      </c>
      <c r="D501" s="76">
        <v>3442000.4643999999</v>
      </c>
    </row>
    <row r="502" spans="1:4" ht="18" x14ac:dyDescent="0.35">
      <c r="A502" s="74">
        <v>500</v>
      </c>
      <c r="B502" s="75" t="s">
        <v>54</v>
      </c>
      <c r="C502" s="75" t="s">
        <v>557</v>
      </c>
      <c r="D502" s="76">
        <v>4830201.8415000001</v>
      </c>
    </row>
    <row r="503" spans="1:4" ht="36" x14ac:dyDescent="0.35">
      <c r="A503" s="74">
        <v>501</v>
      </c>
      <c r="B503" s="75" t="s">
        <v>54</v>
      </c>
      <c r="C503" s="75" t="s">
        <v>558</v>
      </c>
      <c r="D503" s="76">
        <v>6208586.0645000003</v>
      </c>
    </row>
    <row r="504" spans="1:4" ht="18" x14ac:dyDescent="0.35">
      <c r="A504" s="74">
        <v>502</v>
      </c>
      <c r="B504" s="75" t="s">
        <v>54</v>
      </c>
      <c r="C504" s="75" t="s">
        <v>559</v>
      </c>
      <c r="D504" s="76">
        <v>10012528.979800001</v>
      </c>
    </row>
    <row r="505" spans="1:4" ht="18" x14ac:dyDescent="0.35">
      <c r="A505" s="74">
        <v>503</v>
      </c>
      <c r="B505" s="75" t="s">
        <v>54</v>
      </c>
      <c r="C505" s="75" t="s">
        <v>560</v>
      </c>
      <c r="D505" s="76">
        <v>3913331.9287999999</v>
      </c>
    </row>
    <row r="506" spans="1:4" ht="18" x14ac:dyDescent="0.35">
      <c r="A506" s="74">
        <v>504</v>
      </c>
      <c r="B506" s="75" t="s">
        <v>54</v>
      </c>
      <c r="C506" s="75" t="s">
        <v>561</v>
      </c>
      <c r="D506" s="76">
        <v>3290118.4219</v>
      </c>
    </row>
    <row r="507" spans="1:4" ht="18" x14ac:dyDescent="0.35">
      <c r="A507" s="74">
        <v>505</v>
      </c>
      <c r="B507" s="75" t="s">
        <v>54</v>
      </c>
      <c r="C507" s="75" t="s">
        <v>562</v>
      </c>
      <c r="D507" s="76">
        <v>3678231.0120999999</v>
      </c>
    </row>
    <row r="508" spans="1:4" ht="18" x14ac:dyDescent="0.35">
      <c r="A508" s="74">
        <v>506</v>
      </c>
      <c r="B508" s="75" t="s">
        <v>54</v>
      </c>
      <c r="C508" s="75" t="s">
        <v>563</v>
      </c>
      <c r="D508" s="76">
        <v>3377178.0211</v>
      </c>
    </row>
    <row r="509" spans="1:4" ht="18" x14ac:dyDescent="0.35">
      <c r="A509" s="74">
        <v>507</v>
      </c>
      <c r="B509" s="75" t="s">
        <v>54</v>
      </c>
      <c r="C509" s="75" t="s">
        <v>564</v>
      </c>
      <c r="D509" s="76">
        <v>4074206.0022999998</v>
      </c>
    </row>
    <row r="510" spans="1:4" ht="18" x14ac:dyDescent="0.35">
      <c r="A510" s="74">
        <v>508</v>
      </c>
      <c r="B510" s="75" t="s">
        <v>54</v>
      </c>
      <c r="C510" s="75" t="s">
        <v>565</v>
      </c>
      <c r="D510" s="76">
        <v>2720496.3530999999</v>
      </c>
    </row>
    <row r="511" spans="1:4" ht="18" x14ac:dyDescent="0.35">
      <c r="A511" s="74">
        <v>509</v>
      </c>
      <c r="B511" s="75" t="s">
        <v>54</v>
      </c>
      <c r="C511" s="75" t="s">
        <v>566</v>
      </c>
      <c r="D511" s="76">
        <v>4638720.1886</v>
      </c>
    </row>
    <row r="512" spans="1:4" ht="18" x14ac:dyDescent="0.35">
      <c r="A512" s="74">
        <v>510</v>
      </c>
      <c r="B512" s="75" t="s">
        <v>54</v>
      </c>
      <c r="C512" s="75" t="s">
        <v>567</v>
      </c>
      <c r="D512" s="76">
        <v>4009944.1258999999</v>
      </c>
    </row>
    <row r="513" spans="1:4" ht="18" x14ac:dyDescent="0.35">
      <c r="A513" s="74">
        <v>511</v>
      </c>
      <c r="B513" s="75" t="s">
        <v>54</v>
      </c>
      <c r="C513" s="75" t="s">
        <v>568</v>
      </c>
      <c r="D513" s="76">
        <v>5513474.2829999998</v>
      </c>
    </row>
    <row r="514" spans="1:4" ht="18" x14ac:dyDescent="0.35">
      <c r="A514" s="74">
        <v>512</v>
      </c>
      <c r="B514" s="75" t="s">
        <v>54</v>
      </c>
      <c r="C514" s="75" t="s">
        <v>569</v>
      </c>
      <c r="D514" s="76">
        <v>5965222.9234999996</v>
      </c>
    </row>
    <row r="515" spans="1:4" ht="18" x14ac:dyDescent="0.35">
      <c r="A515" s="74">
        <v>513</v>
      </c>
      <c r="B515" s="75" t="s">
        <v>54</v>
      </c>
      <c r="C515" s="75" t="s">
        <v>570</v>
      </c>
      <c r="D515" s="76">
        <v>3211171.7335000001</v>
      </c>
    </row>
    <row r="516" spans="1:4" ht="18" x14ac:dyDescent="0.35">
      <c r="A516" s="74">
        <v>514</v>
      </c>
      <c r="B516" s="75" t="s">
        <v>54</v>
      </c>
      <c r="C516" s="75" t="s">
        <v>571</v>
      </c>
      <c r="D516" s="76">
        <v>3874794.4175999998</v>
      </c>
    </row>
    <row r="517" spans="1:4" ht="18" x14ac:dyDescent="0.35">
      <c r="A517" s="74">
        <v>515</v>
      </c>
      <c r="B517" s="75" t="s">
        <v>54</v>
      </c>
      <c r="C517" s="75" t="s">
        <v>572</v>
      </c>
      <c r="D517" s="76">
        <v>5800858.3559999997</v>
      </c>
    </row>
    <row r="518" spans="1:4" ht="18" x14ac:dyDescent="0.35">
      <c r="A518" s="74">
        <v>516</v>
      </c>
      <c r="B518" s="75" t="s">
        <v>54</v>
      </c>
      <c r="C518" s="75" t="s">
        <v>573</v>
      </c>
      <c r="D518" s="76">
        <v>5628683.1021999996</v>
      </c>
    </row>
    <row r="519" spans="1:4" ht="18" x14ac:dyDescent="0.35">
      <c r="A519" s="74">
        <v>517</v>
      </c>
      <c r="B519" s="75" t="s">
        <v>54</v>
      </c>
      <c r="C519" s="75" t="s">
        <v>574</v>
      </c>
      <c r="D519" s="76">
        <v>5747356.1639999999</v>
      </c>
    </row>
    <row r="520" spans="1:4" ht="18" x14ac:dyDescent="0.35">
      <c r="A520" s="74">
        <v>518</v>
      </c>
      <c r="B520" s="75" t="s">
        <v>54</v>
      </c>
      <c r="C520" s="75" t="s">
        <v>575</v>
      </c>
      <c r="D520" s="76">
        <v>4445042.5883999998</v>
      </c>
    </row>
    <row r="521" spans="1:4" ht="18" x14ac:dyDescent="0.35">
      <c r="A521" s="74">
        <v>519</v>
      </c>
      <c r="B521" s="75" t="s">
        <v>54</v>
      </c>
      <c r="C521" s="75" t="s">
        <v>576</v>
      </c>
      <c r="D521" s="76">
        <v>5084563.1200999999</v>
      </c>
    </row>
    <row r="522" spans="1:4" ht="36" x14ac:dyDescent="0.35">
      <c r="A522" s="74">
        <v>520</v>
      </c>
      <c r="B522" s="75" t="s">
        <v>55</v>
      </c>
      <c r="C522" s="75" t="s">
        <v>577</v>
      </c>
      <c r="D522" s="76">
        <v>3326836.2149999999</v>
      </c>
    </row>
    <row r="523" spans="1:4" ht="36" x14ac:dyDescent="0.35">
      <c r="A523" s="74">
        <v>521</v>
      </c>
      <c r="B523" s="75" t="s">
        <v>55</v>
      </c>
      <c r="C523" s="75" t="s">
        <v>578</v>
      </c>
      <c r="D523" s="76">
        <v>3749945.1085000001</v>
      </c>
    </row>
    <row r="524" spans="1:4" ht="36" x14ac:dyDescent="0.35">
      <c r="A524" s="74">
        <v>522</v>
      </c>
      <c r="B524" s="75" t="s">
        <v>55</v>
      </c>
      <c r="C524" s="75" t="s">
        <v>579</v>
      </c>
      <c r="D524" s="76">
        <v>3839610.9097000002</v>
      </c>
    </row>
    <row r="525" spans="1:4" ht="36" x14ac:dyDescent="0.35">
      <c r="A525" s="74">
        <v>523</v>
      </c>
      <c r="B525" s="75" t="s">
        <v>55</v>
      </c>
      <c r="C525" s="75" t="s">
        <v>580</v>
      </c>
      <c r="D525" s="76">
        <v>4530217.6310999999</v>
      </c>
    </row>
    <row r="526" spans="1:4" ht="36" x14ac:dyDescent="0.35">
      <c r="A526" s="74">
        <v>524</v>
      </c>
      <c r="B526" s="75" t="s">
        <v>55</v>
      </c>
      <c r="C526" s="75" t="s">
        <v>581</v>
      </c>
      <c r="D526" s="76">
        <v>3234770.3435</v>
      </c>
    </row>
    <row r="527" spans="1:4" ht="36" x14ac:dyDescent="0.35">
      <c r="A527" s="74">
        <v>525</v>
      </c>
      <c r="B527" s="75" t="s">
        <v>55</v>
      </c>
      <c r="C527" s="75" t="s">
        <v>582</v>
      </c>
      <c r="D527" s="76">
        <v>3041765.5408999999</v>
      </c>
    </row>
    <row r="528" spans="1:4" ht="36" x14ac:dyDescent="0.35">
      <c r="A528" s="74">
        <v>526</v>
      </c>
      <c r="B528" s="75" t="s">
        <v>55</v>
      </c>
      <c r="C528" s="75" t="s">
        <v>583</v>
      </c>
      <c r="D528" s="76">
        <v>3475490.3338000001</v>
      </c>
    </row>
    <row r="529" spans="1:4" ht="36" x14ac:dyDescent="0.35">
      <c r="A529" s="74">
        <v>527</v>
      </c>
      <c r="B529" s="75" t="s">
        <v>55</v>
      </c>
      <c r="C529" s="75" t="s">
        <v>584</v>
      </c>
      <c r="D529" s="76">
        <v>5438304.2813999997</v>
      </c>
    </row>
    <row r="530" spans="1:4" ht="36" x14ac:dyDescent="0.35">
      <c r="A530" s="74">
        <v>528</v>
      </c>
      <c r="B530" s="75" t="s">
        <v>55</v>
      </c>
      <c r="C530" s="75" t="s">
        <v>69</v>
      </c>
      <c r="D530" s="76">
        <v>5039918.8470000001</v>
      </c>
    </row>
    <row r="531" spans="1:4" ht="36" x14ac:dyDescent="0.35">
      <c r="A531" s="74">
        <v>529</v>
      </c>
      <c r="B531" s="75" t="s">
        <v>55</v>
      </c>
      <c r="C531" s="75" t="s">
        <v>823</v>
      </c>
      <c r="D531" s="76">
        <v>3855461.1849000002</v>
      </c>
    </row>
    <row r="532" spans="1:4" ht="36" x14ac:dyDescent="0.35">
      <c r="A532" s="74">
        <v>530</v>
      </c>
      <c r="B532" s="75" t="s">
        <v>55</v>
      </c>
      <c r="C532" s="75" t="s">
        <v>198</v>
      </c>
      <c r="D532" s="76">
        <v>3690421.4090999998</v>
      </c>
    </row>
    <row r="533" spans="1:4" ht="36" x14ac:dyDescent="0.35">
      <c r="A533" s="74">
        <v>531</v>
      </c>
      <c r="B533" s="75" t="s">
        <v>55</v>
      </c>
      <c r="C533" s="75" t="s">
        <v>585</v>
      </c>
      <c r="D533" s="76">
        <v>3920807.8640000001</v>
      </c>
    </row>
    <row r="534" spans="1:4" ht="36" x14ac:dyDescent="0.35">
      <c r="A534" s="74">
        <v>532</v>
      </c>
      <c r="B534" s="75" t="s">
        <v>55</v>
      </c>
      <c r="C534" s="75" t="s">
        <v>586</v>
      </c>
      <c r="D534" s="76">
        <v>3147488.1767000002</v>
      </c>
    </row>
    <row r="535" spans="1:4" ht="18" x14ac:dyDescent="0.35">
      <c r="A535" s="74">
        <v>533</v>
      </c>
      <c r="B535" s="75" t="s">
        <v>56</v>
      </c>
      <c r="C535" s="75" t="s">
        <v>587</v>
      </c>
      <c r="D535" s="76">
        <v>3460897.1642</v>
      </c>
    </row>
    <row r="536" spans="1:4" ht="18" x14ac:dyDescent="0.35">
      <c r="A536" s="74">
        <v>534</v>
      </c>
      <c r="B536" s="75" t="s">
        <v>56</v>
      </c>
      <c r="C536" s="75" t="s">
        <v>588</v>
      </c>
      <c r="D536" s="76">
        <v>2971416.1913999999</v>
      </c>
    </row>
    <row r="537" spans="1:4" ht="18" x14ac:dyDescent="0.35">
      <c r="A537" s="74">
        <v>535</v>
      </c>
      <c r="B537" s="75" t="s">
        <v>56</v>
      </c>
      <c r="C537" s="75" t="s">
        <v>589</v>
      </c>
      <c r="D537" s="76">
        <v>3402888.4186</v>
      </c>
    </row>
    <row r="538" spans="1:4" ht="18" x14ac:dyDescent="0.35">
      <c r="A538" s="74">
        <v>536</v>
      </c>
      <c r="B538" s="75" t="s">
        <v>56</v>
      </c>
      <c r="C538" s="75" t="s">
        <v>590</v>
      </c>
      <c r="D538" s="76">
        <v>5539402.4715</v>
      </c>
    </row>
    <row r="539" spans="1:4" ht="18" x14ac:dyDescent="0.35">
      <c r="A539" s="74">
        <v>537</v>
      </c>
      <c r="B539" s="75" t="s">
        <v>56</v>
      </c>
      <c r="C539" s="75" t="s">
        <v>591</v>
      </c>
      <c r="D539" s="76">
        <v>3325057.9208999998</v>
      </c>
    </row>
    <row r="540" spans="1:4" ht="18" x14ac:dyDescent="0.35">
      <c r="A540" s="74">
        <v>538</v>
      </c>
      <c r="B540" s="75" t="s">
        <v>56</v>
      </c>
      <c r="C540" s="75" t="s">
        <v>592</v>
      </c>
      <c r="D540" s="76">
        <v>3501990.7086999998</v>
      </c>
    </row>
    <row r="541" spans="1:4" ht="18" x14ac:dyDescent="0.35">
      <c r="A541" s="74">
        <v>539</v>
      </c>
      <c r="B541" s="75" t="s">
        <v>56</v>
      </c>
      <c r="C541" s="75" t="s">
        <v>593</v>
      </c>
      <c r="D541" s="76">
        <v>3317042.4545999998</v>
      </c>
    </row>
    <row r="542" spans="1:4" ht="18" x14ac:dyDescent="0.35">
      <c r="A542" s="74">
        <v>540</v>
      </c>
      <c r="B542" s="75" t="s">
        <v>56</v>
      </c>
      <c r="C542" s="75" t="s">
        <v>594</v>
      </c>
      <c r="D542" s="76">
        <v>2963987.5929999999</v>
      </c>
    </row>
    <row r="543" spans="1:4" ht="18" x14ac:dyDescent="0.35">
      <c r="A543" s="74">
        <v>541</v>
      </c>
      <c r="B543" s="75" t="s">
        <v>56</v>
      </c>
      <c r="C543" s="75" t="s">
        <v>595</v>
      </c>
      <c r="D543" s="76">
        <v>3198313.2401999999</v>
      </c>
    </row>
    <row r="544" spans="1:4" ht="18" x14ac:dyDescent="0.35">
      <c r="A544" s="74">
        <v>542</v>
      </c>
      <c r="B544" s="75" t="s">
        <v>56</v>
      </c>
      <c r="C544" s="75" t="s">
        <v>596</v>
      </c>
      <c r="D544" s="76">
        <v>3522241.3067999999</v>
      </c>
    </row>
    <row r="545" spans="1:4" ht="18" x14ac:dyDescent="0.35">
      <c r="A545" s="74">
        <v>543</v>
      </c>
      <c r="B545" s="75" t="s">
        <v>56</v>
      </c>
      <c r="C545" s="75" t="s">
        <v>597</v>
      </c>
      <c r="D545" s="76">
        <v>3440506.662</v>
      </c>
    </row>
    <row r="546" spans="1:4" ht="18" x14ac:dyDescent="0.35">
      <c r="A546" s="74">
        <v>544</v>
      </c>
      <c r="B546" s="75" t="s">
        <v>56</v>
      </c>
      <c r="C546" s="75" t="s">
        <v>598</v>
      </c>
      <c r="D546" s="76">
        <v>4003445.2066000002</v>
      </c>
    </row>
    <row r="547" spans="1:4" ht="18" x14ac:dyDescent="0.35">
      <c r="A547" s="74">
        <v>545</v>
      </c>
      <c r="B547" s="75" t="s">
        <v>56</v>
      </c>
      <c r="C547" s="75" t="s">
        <v>599</v>
      </c>
      <c r="D547" s="76">
        <v>4101013.4243999999</v>
      </c>
    </row>
    <row r="548" spans="1:4" ht="18" x14ac:dyDescent="0.35">
      <c r="A548" s="74">
        <v>546</v>
      </c>
      <c r="B548" s="75" t="s">
        <v>56</v>
      </c>
      <c r="C548" s="75" t="s">
        <v>600</v>
      </c>
      <c r="D548" s="76">
        <v>4540910.2660999997</v>
      </c>
    </row>
    <row r="549" spans="1:4" ht="18" x14ac:dyDescent="0.35">
      <c r="A549" s="74">
        <v>547</v>
      </c>
      <c r="B549" s="75" t="s">
        <v>56</v>
      </c>
      <c r="C549" s="75" t="s">
        <v>601</v>
      </c>
      <c r="D549" s="76">
        <v>5357991.7818999998</v>
      </c>
    </row>
    <row r="550" spans="1:4" ht="18" x14ac:dyDescent="0.35">
      <c r="A550" s="74">
        <v>548</v>
      </c>
      <c r="B550" s="75" t="s">
        <v>56</v>
      </c>
      <c r="C550" s="75" t="s">
        <v>602</v>
      </c>
      <c r="D550" s="76">
        <v>3393388.7530999999</v>
      </c>
    </row>
    <row r="551" spans="1:4" ht="18" x14ac:dyDescent="0.35">
      <c r="A551" s="74">
        <v>549</v>
      </c>
      <c r="B551" s="75" t="s">
        <v>56</v>
      </c>
      <c r="C551" s="75" t="s">
        <v>603</v>
      </c>
      <c r="D551" s="76">
        <v>4605849.5641999999</v>
      </c>
    </row>
    <row r="552" spans="1:4" ht="18" x14ac:dyDescent="0.35">
      <c r="A552" s="74">
        <v>550</v>
      </c>
      <c r="B552" s="75" t="s">
        <v>56</v>
      </c>
      <c r="C552" s="75" t="s">
        <v>604</v>
      </c>
      <c r="D552" s="76">
        <v>3111152.4205</v>
      </c>
    </row>
    <row r="553" spans="1:4" ht="18" x14ac:dyDescent="0.35">
      <c r="A553" s="74">
        <v>551</v>
      </c>
      <c r="B553" s="75" t="s">
        <v>56</v>
      </c>
      <c r="C553" s="75" t="s">
        <v>605</v>
      </c>
      <c r="D553" s="76">
        <v>3580578.1055999999</v>
      </c>
    </row>
    <row r="554" spans="1:4" ht="18" x14ac:dyDescent="0.35">
      <c r="A554" s="74">
        <v>552</v>
      </c>
      <c r="B554" s="75" t="s">
        <v>56</v>
      </c>
      <c r="C554" s="75" t="s">
        <v>606</v>
      </c>
      <c r="D554" s="76">
        <v>4129795.8435999998</v>
      </c>
    </row>
    <row r="555" spans="1:4" ht="18" x14ac:dyDescent="0.35">
      <c r="A555" s="74">
        <v>553</v>
      </c>
      <c r="B555" s="75" t="s">
        <v>56</v>
      </c>
      <c r="C555" s="75" t="s">
        <v>607</v>
      </c>
      <c r="D555" s="76">
        <v>3885024.9180000001</v>
      </c>
    </row>
    <row r="556" spans="1:4" ht="18" x14ac:dyDescent="0.35">
      <c r="A556" s="74">
        <v>554</v>
      </c>
      <c r="B556" s="75" t="s">
        <v>56</v>
      </c>
      <c r="C556" s="75" t="s">
        <v>608</v>
      </c>
      <c r="D556" s="76">
        <v>4592694.7096999995</v>
      </c>
    </row>
    <row r="557" spans="1:4" ht="18" x14ac:dyDescent="0.35">
      <c r="A557" s="74">
        <v>555</v>
      </c>
      <c r="B557" s="75" t="s">
        <v>56</v>
      </c>
      <c r="C557" s="75" t="s">
        <v>609</v>
      </c>
      <c r="D557" s="76">
        <v>3358752.9667000002</v>
      </c>
    </row>
    <row r="558" spans="1:4" ht="18" x14ac:dyDescent="0.35">
      <c r="A558" s="74">
        <v>556</v>
      </c>
      <c r="B558" s="75" t="s">
        <v>56</v>
      </c>
      <c r="C558" s="75" t="s">
        <v>610</v>
      </c>
      <c r="D558" s="76">
        <v>2733491.7889</v>
      </c>
    </row>
    <row r="559" spans="1:4" ht="18" x14ac:dyDescent="0.35">
      <c r="A559" s="74">
        <v>557</v>
      </c>
      <c r="B559" s="75" t="s">
        <v>56</v>
      </c>
      <c r="C559" s="75" t="s">
        <v>611</v>
      </c>
      <c r="D559" s="76">
        <v>3046997.8651000001</v>
      </c>
    </row>
    <row r="560" spans="1:4" ht="36" x14ac:dyDescent="0.35">
      <c r="A560" s="74">
        <v>558</v>
      </c>
      <c r="B560" s="75" t="s">
        <v>57</v>
      </c>
      <c r="C560" s="75" t="s">
        <v>612</v>
      </c>
      <c r="D560" s="76">
        <v>3420909.4452999998</v>
      </c>
    </row>
    <row r="561" spans="1:4" ht="18" x14ac:dyDescent="0.35">
      <c r="A561" s="74">
        <v>559</v>
      </c>
      <c r="B561" s="75" t="s">
        <v>57</v>
      </c>
      <c r="C561" s="75" t="s">
        <v>613</v>
      </c>
      <c r="D561" s="76">
        <v>3531565.5657000002</v>
      </c>
    </row>
    <row r="562" spans="1:4" ht="18" x14ac:dyDescent="0.35">
      <c r="A562" s="74">
        <v>560</v>
      </c>
      <c r="B562" s="75" t="s">
        <v>57</v>
      </c>
      <c r="C562" s="75" t="s">
        <v>614</v>
      </c>
      <c r="D562" s="76">
        <v>5428133.1853</v>
      </c>
    </row>
    <row r="563" spans="1:4" ht="18" x14ac:dyDescent="0.35">
      <c r="A563" s="74">
        <v>561</v>
      </c>
      <c r="B563" s="75" t="s">
        <v>57</v>
      </c>
      <c r="C563" s="75" t="s">
        <v>615</v>
      </c>
      <c r="D563" s="76">
        <v>3569043.1373999999</v>
      </c>
    </row>
    <row r="564" spans="1:4" ht="18" x14ac:dyDescent="0.35">
      <c r="A564" s="74">
        <v>562</v>
      </c>
      <c r="B564" s="75" t="s">
        <v>57</v>
      </c>
      <c r="C564" s="75" t="s">
        <v>616</v>
      </c>
      <c r="D564" s="76">
        <v>3198500.3111999999</v>
      </c>
    </row>
    <row r="565" spans="1:4" ht="18" x14ac:dyDescent="0.35">
      <c r="A565" s="74">
        <v>563</v>
      </c>
      <c r="B565" s="75" t="s">
        <v>57</v>
      </c>
      <c r="C565" s="75" t="s">
        <v>617</v>
      </c>
      <c r="D565" s="76">
        <v>2433018.5554</v>
      </c>
    </row>
    <row r="566" spans="1:4" ht="18" x14ac:dyDescent="0.35">
      <c r="A566" s="74">
        <v>564</v>
      </c>
      <c r="B566" s="75" t="s">
        <v>57</v>
      </c>
      <c r="C566" s="75" t="s">
        <v>799</v>
      </c>
      <c r="D566" s="76">
        <v>2370190.0172999999</v>
      </c>
    </row>
    <row r="567" spans="1:4" ht="18" x14ac:dyDescent="0.35">
      <c r="A567" s="74">
        <v>565</v>
      </c>
      <c r="B567" s="75" t="s">
        <v>57</v>
      </c>
      <c r="C567" s="75" t="s">
        <v>618</v>
      </c>
      <c r="D567" s="76">
        <v>5322161.2380999997</v>
      </c>
    </row>
    <row r="568" spans="1:4" ht="18" x14ac:dyDescent="0.35">
      <c r="A568" s="74">
        <v>566</v>
      </c>
      <c r="B568" s="75" t="s">
        <v>57</v>
      </c>
      <c r="C568" s="75" t="s">
        <v>619</v>
      </c>
      <c r="D568" s="76">
        <v>3167347.7363</v>
      </c>
    </row>
    <row r="569" spans="1:4" ht="18" x14ac:dyDescent="0.35">
      <c r="A569" s="74">
        <v>567</v>
      </c>
      <c r="B569" s="75" t="s">
        <v>57</v>
      </c>
      <c r="C569" s="75" t="s">
        <v>620</v>
      </c>
      <c r="D569" s="76">
        <v>3957291.2897999999</v>
      </c>
    </row>
    <row r="570" spans="1:4" ht="18" x14ac:dyDescent="0.35">
      <c r="A570" s="74">
        <v>568</v>
      </c>
      <c r="B570" s="75" t="s">
        <v>57</v>
      </c>
      <c r="C570" s="75" t="s">
        <v>621</v>
      </c>
      <c r="D570" s="76">
        <v>3053051.9618000002</v>
      </c>
    </row>
    <row r="571" spans="1:4" ht="18" x14ac:dyDescent="0.35">
      <c r="A571" s="74">
        <v>569</v>
      </c>
      <c r="B571" s="75" t="s">
        <v>57</v>
      </c>
      <c r="C571" s="75" t="s">
        <v>622</v>
      </c>
      <c r="D571" s="76">
        <v>2758298.8977999999</v>
      </c>
    </row>
    <row r="572" spans="1:4" ht="36" x14ac:dyDescent="0.35">
      <c r="A572" s="74">
        <v>570</v>
      </c>
      <c r="B572" s="75" t="s">
        <v>57</v>
      </c>
      <c r="C572" s="75" t="s">
        <v>824</v>
      </c>
      <c r="D572" s="76">
        <v>2487318.0414</v>
      </c>
    </row>
    <row r="573" spans="1:4" ht="18" x14ac:dyDescent="0.35">
      <c r="A573" s="74">
        <v>571</v>
      </c>
      <c r="B573" s="75" t="s">
        <v>57</v>
      </c>
      <c r="C573" s="75" t="s">
        <v>623</v>
      </c>
      <c r="D573" s="76">
        <v>2859487.9637000002</v>
      </c>
    </row>
    <row r="574" spans="1:4" ht="18" x14ac:dyDescent="0.35">
      <c r="A574" s="74">
        <v>572</v>
      </c>
      <c r="B574" s="75" t="s">
        <v>57</v>
      </c>
      <c r="C574" s="75" t="s">
        <v>624</v>
      </c>
      <c r="D574" s="76">
        <v>2995079.5597000001</v>
      </c>
    </row>
    <row r="575" spans="1:4" ht="18" x14ac:dyDescent="0.35">
      <c r="A575" s="74">
        <v>573</v>
      </c>
      <c r="B575" s="75" t="s">
        <v>57</v>
      </c>
      <c r="C575" s="75" t="s">
        <v>625</v>
      </c>
      <c r="D575" s="76">
        <v>3631542.9750999999</v>
      </c>
    </row>
    <row r="576" spans="1:4" ht="18" x14ac:dyDescent="0.35">
      <c r="A576" s="74">
        <v>574</v>
      </c>
      <c r="B576" s="75" t="s">
        <v>57</v>
      </c>
      <c r="C576" s="75" t="s">
        <v>825</v>
      </c>
      <c r="D576" s="76">
        <v>3048607.8026000001</v>
      </c>
    </row>
    <row r="577" spans="1:4" ht="18" x14ac:dyDescent="0.35">
      <c r="A577" s="74">
        <v>575</v>
      </c>
      <c r="B577" s="75" t="s">
        <v>57</v>
      </c>
      <c r="C577" s="75" t="s">
        <v>626</v>
      </c>
      <c r="D577" s="76">
        <v>2833363.8141999999</v>
      </c>
    </row>
    <row r="578" spans="1:4" ht="18" x14ac:dyDescent="0.35">
      <c r="A578" s="74">
        <v>576</v>
      </c>
      <c r="B578" s="75" t="s">
        <v>57</v>
      </c>
      <c r="C578" s="75" t="s">
        <v>826</v>
      </c>
      <c r="D578" s="76">
        <v>2691248.5151999998</v>
      </c>
    </row>
    <row r="579" spans="1:4" ht="18" x14ac:dyDescent="0.35">
      <c r="A579" s="74">
        <v>577</v>
      </c>
      <c r="B579" s="75" t="s">
        <v>57</v>
      </c>
      <c r="C579" s="75" t="s">
        <v>827</v>
      </c>
      <c r="D579" s="76">
        <v>3650222.3933000001</v>
      </c>
    </row>
    <row r="580" spans="1:4" ht="36" x14ac:dyDescent="0.35">
      <c r="A580" s="74">
        <v>578</v>
      </c>
      <c r="B580" s="75" t="s">
        <v>58</v>
      </c>
      <c r="C580" s="75" t="s">
        <v>627</v>
      </c>
      <c r="D580" s="76">
        <v>3518520.9328999999</v>
      </c>
    </row>
    <row r="581" spans="1:4" ht="36" x14ac:dyDescent="0.35">
      <c r="A581" s="74">
        <v>579</v>
      </c>
      <c r="B581" s="75" t="s">
        <v>58</v>
      </c>
      <c r="C581" s="75" t="s">
        <v>628</v>
      </c>
      <c r="D581" s="76">
        <v>3722030.8585000001</v>
      </c>
    </row>
    <row r="582" spans="1:4" ht="36" x14ac:dyDescent="0.35">
      <c r="A582" s="74">
        <v>580</v>
      </c>
      <c r="B582" s="75" t="s">
        <v>58</v>
      </c>
      <c r="C582" s="75" t="s">
        <v>629</v>
      </c>
      <c r="D582" s="76">
        <v>3789333.7790999999</v>
      </c>
    </row>
    <row r="583" spans="1:4" ht="36" x14ac:dyDescent="0.35">
      <c r="A583" s="74">
        <v>581</v>
      </c>
      <c r="B583" s="75" t="s">
        <v>58</v>
      </c>
      <c r="C583" s="75" t="s">
        <v>828</v>
      </c>
      <c r="D583" s="76">
        <v>2810613.8799000001</v>
      </c>
    </row>
    <row r="584" spans="1:4" ht="18" x14ac:dyDescent="0.35">
      <c r="A584" s="74">
        <v>582</v>
      </c>
      <c r="B584" s="75" t="s">
        <v>58</v>
      </c>
      <c r="C584" s="75" t="s">
        <v>630</v>
      </c>
      <c r="D584" s="76">
        <v>2945183.1997000002</v>
      </c>
    </row>
    <row r="585" spans="1:4" ht="18" x14ac:dyDescent="0.35">
      <c r="A585" s="74">
        <v>583</v>
      </c>
      <c r="B585" s="75" t="s">
        <v>58</v>
      </c>
      <c r="C585" s="75" t="s">
        <v>631</v>
      </c>
      <c r="D585" s="76">
        <v>4526053.9808999998</v>
      </c>
    </row>
    <row r="586" spans="1:4" ht="18" x14ac:dyDescent="0.35">
      <c r="A586" s="74">
        <v>584</v>
      </c>
      <c r="B586" s="75" t="s">
        <v>58</v>
      </c>
      <c r="C586" s="75" t="s">
        <v>632</v>
      </c>
      <c r="D586" s="76">
        <v>3187616.406</v>
      </c>
    </row>
    <row r="587" spans="1:4" ht="18" x14ac:dyDescent="0.35">
      <c r="A587" s="74">
        <v>585</v>
      </c>
      <c r="B587" s="75" t="s">
        <v>58</v>
      </c>
      <c r="C587" s="75" t="s">
        <v>633</v>
      </c>
      <c r="D587" s="76">
        <v>3211538.128</v>
      </c>
    </row>
    <row r="588" spans="1:4" ht="18" x14ac:dyDescent="0.35">
      <c r="A588" s="74">
        <v>586</v>
      </c>
      <c r="B588" s="75" t="s">
        <v>58</v>
      </c>
      <c r="C588" s="75" t="s">
        <v>829</v>
      </c>
      <c r="D588" s="76">
        <v>3861053.0288999998</v>
      </c>
    </row>
    <row r="589" spans="1:4" ht="18" x14ac:dyDescent="0.35">
      <c r="A589" s="74">
        <v>587</v>
      </c>
      <c r="B589" s="75" t="s">
        <v>58</v>
      </c>
      <c r="C589" s="75" t="s">
        <v>830</v>
      </c>
      <c r="D589" s="76">
        <v>4189716.3495999998</v>
      </c>
    </row>
    <row r="590" spans="1:4" ht="18" x14ac:dyDescent="0.35">
      <c r="A590" s="74">
        <v>588</v>
      </c>
      <c r="B590" s="75" t="s">
        <v>58</v>
      </c>
      <c r="C590" s="75" t="s">
        <v>831</v>
      </c>
      <c r="D590" s="76">
        <v>3205758.4355000001</v>
      </c>
    </row>
    <row r="591" spans="1:4" ht="36" x14ac:dyDescent="0.35">
      <c r="A591" s="74">
        <v>589</v>
      </c>
      <c r="B591" s="75" t="s">
        <v>58</v>
      </c>
      <c r="C591" s="75" t="s">
        <v>832</v>
      </c>
      <c r="D591" s="76">
        <v>3318170.1127999998</v>
      </c>
    </row>
    <row r="592" spans="1:4" ht="18" x14ac:dyDescent="0.35">
      <c r="A592" s="74">
        <v>590</v>
      </c>
      <c r="B592" s="75" t="s">
        <v>58</v>
      </c>
      <c r="C592" s="75" t="s">
        <v>833</v>
      </c>
      <c r="D592" s="76">
        <v>3083629.8752000001</v>
      </c>
    </row>
    <row r="593" spans="1:4" ht="18" x14ac:dyDescent="0.35">
      <c r="A593" s="74">
        <v>591</v>
      </c>
      <c r="B593" s="75" t="s">
        <v>58</v>
      </c>
      <c r="C593" s="75" t="s">
        <v>634</v>
      </c>
      <c r="D593" s="76">
        <v>3856499.9504999998</v>
      </c>
    </row>
    <row r="594" spans="1:4" ht="18" x14ac:dyDescent="0.35">
      <c r="A594" s="74">
        <v>592</v>
      </c>
      <c r="B594" s="75" t="s">
        <v>58</v>
      </c>
      <c r="C594" s="75" t="s">
        <v>635</v>
      </c>
      <c r="D594" s="76">
        <v>2559437.4863</v>
      </c>
    </row>
    <row r="595" spans="1:4" ht="18" x14ac:dyDescent="0.35">
      <c r="A595" s="74">
        <v>593</v>
      </c>
      <c r="B595" s="75" t="s">
        <v>58</v>
      </c>
      <c r="C595" s="75" t="s">
        <v>636</v>
      </c>
      <c r="D595" s="76">
        <v>4230053.5162000004</v>
      </c>
    </row>
    <row r="596" spans="1:4" ht="18" x14ac:dyDescent="0.35">
      <c r="A596" s="74">
        <v>594</v>
      </c>
      <c r="B596" s="75" t="s">
        <v>58</v>
      </c>
      <c r="C596" s="75" t="s">
        <v>637</v>
      </c>
      <c r="D596" s="76">
        <v>3408275.5525000002</v>
      </c>
    </row>
    <row r="597" spans="1:4" ht="18" x14ac:dyDescent="0.35">
      <c r="A597" s="74">
        <v>595</v>
      </c>
      <c r="B597" s="75" t="s">
        <v>58</v>
      </c>
      <c r="C597" s="75" t="s">
        <v>638</v>
      </c>
      <c r="D597" s="76">
        <v>3998810.2244000002</v>
      </c>
    </row>
    <row r="598" spans="1:4" ht="36" x14ac:dyDescent="0.35">
      <c r="A598" s="74">
        <v>596</v>
      </c>
      <c r="B598" s="75" t="s">
        <v>59</v>
      </c>
      <c r="C598" s="75" t="s">
        <v>639</v>
      </c>
      <c r="D598" s="76">
        <v>2499069.3399</v>
      </c>
    </row>
    <row r="599" spans="1:4" ht="36" x14ac:dyDescent="0.35">
      <c r="A599" s="74">
        <v>597</v>
      </c>
      <c r="B599" s="75" t="s">
        <v>59</v>
      </c>
      <c r="C599" s="75" t="s">
        <v>640</v>
      </c>
      <c r="D599" s="76">
        <v>2506079.5753000001</v>
      </c>
    </row>
    <row r="600" spans="1:4" ht="18" x14ac:dyDescent="0.35">
      <c r="A600" s="74">
        <v>598</v>
      </c>
      <c r="B600" s="75" t="s">
        <v>59</v>
      </c>
      <c r="C600" s="75" t="s">
        <v>834</v>
      </c>
      <c r="D600" s="76">
        <v>3122154.1946999999</v>
      </c>
    </row>
    <row r="601" spans="1:4" ht="18" x14ac:dyDescent="0.35">
      <c r="A601" s="74">
        <v>599</v>
      </c>
      <c r="B601" s="75" t="s">
        <v>59</v>
      </c>
      <c r="C601" s="75" t="s">
        <v>835</v>
      </c>
      <c r="D601" s="76">
        <v>2759915.2984000002</v>
      </c>
    </row>
    <row r="602" spans="1:4" ht="18" x14ac:dyDescent="0.35">
      <c r="A602" s="74">
        <v>600</v>
      </c>
      <c r="B602" s="75" t="s">
        <v>59</v>
      </c>
      <c r="C602" s="75" t="s">
        <v>836</v>
      </c>
      <c r="D602" s="76">
        <v>2611745.8352999999</v>
      </c>
    </row>
    <row r="603" spans="1:4" ht="18" x14ac:dyDescent="0.35">
      <c r="A603" s="74">
        <v>601</v>
      </c>
      <c r="B603" s="75" t="s">
        <v>59</v>
      </c>
      <c r="C603" s="75" t="s">
        <v>641</v>
      </c>
      <c r="D603" s="76">
        <v>2974650.2250000001</v>
      </c>
    </row>
    <row r="604" spans="1:4" ht="18" x14ac:dyDescent="0.35">
      <c r="A604" s="74">
        <v>602</v>
      </c>
      <c r="B604" s="75" t="s">
        <v>59</v>
      </c>
      <c r="C604" s="75" t="s">
        <v>642</v>
      </c>
      <c r="D604" s="76">
        <v>2493198.8517</v>
      </c>
    </row>
    <row r="605" spans="1:4" ht="18" x14ac:dyDescent="0.35">
      <c r="A605" s="74">
        <v>603</v>
      </c>
      <c r="B605" s="75" t="s">
        <v>59</v>
      </c>
      <c r="C605" s="75" t="s">
        <v>643</v>
      </c>
      <c r="D605" s="76">
        <v>2589315.0033999998</v>
      </c>
    </row>
    <row r="606" spans="1:4" ht="18" x14ac:dyDescent="0.35">
      <c r="A606" s="74">
        <v>604</v>
      </c>
      <c r="B606" s="75" t="s">
        <v>59</v>
      </c>
      <c r="C606" s="75" t="s">
        <v>644</v>
      </c>
      <c r="D606" s="76">
        <v>2546719.7840999998</v>
      </c>
    </row>
    <row r="607" spans="1:4" ht="18" x14ac:dyDescent="0.35">
      <c r="A607" s="74">
        <v>605</v>
      </c>
      <c r="B607" s="75" t="s">
        <v>59</v>
      </c>
      <c r="C607" s="75" t="s">
        <v>645</v>
      </c>
      <c r="D607" s="76">
        <v>2891030.2053999999</v>
      </c>
    </row>
    <row r="608" spans="1:4" ht="18" x14ac:dyDescent="0.35">
      <c r="A608" s="74">
        <v>606</v>
      </c>
      <c r="B608" s="75" t="s">
        <v>59</v>
      </c>
      <c r="C608" s="75" t="s">
        <v>646</v>
      </c>
      <c r="D608" s="76">
        <v>3061111.2951000002</v>
      </c>
    </row>
    <row r="609" spans="1:4" ht="18" x14ac:dyDescent="0.35">
      <c r="A609" s="74">
        <v>607</v>
      </c>
      <c r="B609" s="75" t="s">
        <v>59</v>
      </c>
      <c r="C609" s="75" t="s">
        <v>647</v>
      </c>
      <c r="D609" s="76">
        <v>3537939.2329000002</v>
      </c>
    </row>
    <row r="610" spans="1:4" ht="18" x14ac:dyDescent="0.35">
      <c r="A610" s="74">
        <v>608</v>
      </c>
      <c r="B610" s="75" t="s">
        <v>59</v>
      </c>
      <c r="C610" s="75" t="s">
        <v>648</v>
      </c>
      <c r="D610" s="76">
        <v>3297869.6823</v>
      </c>
    </row>
    <row r="611" spans="1:4" ht="18" x14ac:dyDescent="0.35">
      <c r="A611" s="74">
        <v>609</v>
      </c>
      <c r="B611" s="75" t="s">
        <v>59</v>
      </c>
      <c r="C611" s="75" t="s">
        <v>649</v>
      </c>
      <c r="D611" s="76">
        <v>2874720.9667000002</v>
      </c>
    </row>
    <row r="612" spans="1:4" ht="18" x14ac:dyDescent="0.35">
      <c r="A612" s="74">
        <v>610</v>
      </c>
      <c r="B612" s="75" t="s">
        <v>59</v>
      </c>
      <c r="C612" s="75" t="s">
        <v>650</v>
      </c>
      <c r="D612" s="76">
        <v>2259016.8396999999</v>
      </c>
    </row>
    <row r="613" spans="1:4" ht="18" x14ac:dyDescent="0.35">
      <c r="A613" s="74">
        <v>611</v>
      </c>
      <c r="B613" s="75" t="s">
        <v>59</v>
      </c>
      <c r="C613" s="75" t="s">
        <v>545</v>
      </c>
      <c r="D613" s="76">
        <v>2910956.9959999998</v>
      </c>
    </row>
    <row r="614" spans="1:4" ht="18" x14ac:dyDescent="0.35">
      <c r="A614" s="74">
        <v>612</v>
      </c>
      <c r="B614" s="75" t="s">
        <v>59</v>
      </c>
      <c r="C614" s="75" t="s">
        <v>651</v>
      </c>
      <c r="D614" s="76">
        <v>2566406.5928000002</v>
      </c>
    </row>
    <row r="615" spans="1:4" ht="18" x14ac:dyDescent="0.35">
      <c r="A615" s="74">
        <v>613</v>
      </c>
      <c r="B615" s="75" t="s">
        <v>59</v>
      </c>
      <c r="C615" s="75" t="s">
        <v>837</v>
      </c>
      <c r="D615" s="76">
        <v>2675506.6571</v>
      </c>
    </row>
    <row r="616" spans="1:4" ht="18" x14ac:dyDescent="0.35">
      <c r="A616" s="74">
        <v>614</v>
      </c>
      <c r="B616" s="75" t="s">
        <v>59</v>
      </c>
      <c r="C616" s="75" t="s">
        <v>652</v>
      </c>
      <c r="D616" s="76">
        <v>2835219.3961999998</v>
      </c>
    </row>
    <row r="617" spans="1:4" ht="18" x14ac:dyDescent="0.35">
      <c r="A617" s="74">
        <v>615</v>
      </c>
      <c r="B617" s="75" t="s">
        <v>59</v>
      </c>
      <c r="C617" s="75" t="s">
        <v>549</v>
      </c>
      <c r="D617" s="76">
        <v>2805868.5702</v>
      </c>
    </row>
    <row r="618" spans="1:4" ht="18" x14ac:dyDescent="0.35">
      <c r="A618" s="74">
        <v>616</v>
      </c>
      <c r="B618" s="75" t="s">
        <v>59</v>
      </c>
      <c r="C618" s="75" t="s">
        <v>653</v>
      </c>
      <c r="D618" s="76">
        <v>3035844.0452999999</v>
      </c>
    </row>
    <row r="619" spans="1:4" ht="18" x14ac:dyDescent="0.35">
      <c r="A619" s="74">
        <v>617</v>
      </c>
      <c r="B619" s="75" t="s">
        <v>59</v>
      </c>
      <c r="C619" s="75" t="s">
        <v>654</v>
      </c>
      <c r="D619" s="76">
        <v>2755531.9807000002</v>
      </c>
    </row>
    <row r="620" spans="1:4" ht="18" x14ac:dyDescent="0.35">
      <c r="A620" s="74">
        <v>618</v>
      </c>
      <c r="B620" s="75" t="s">
        <v>59</v>
      </c>
      <c r="C620" s="75" t="s">
        <v>655</v>
      </c>
      <c r="D620" s="76">
        <v>3388313.2560000001</v>
      </c>
    </row>
    <row r="621" spans="1:4" ht="18" x14ac:dyDescent="0.35">
      <c r="A621" s="74">
        <v>619</v>
      </c>
      <c r="B621" s="75" t="s">
        <v>59</v>
      </c>
      <c r="C621" s="75" t="s">
        <v>838</v>
      </c>
      <c r="D621" s="76">
        <v>2809804.5284000002</v>
      </c>
    </row>
    <row r="622" spans="1:4" ht="18" x14ac:dyDescent="0.35">
      <c r="A622" s="74">
        <v>620</v>
      </c>
      <c r="B622" s="75" t="s">
        <v>59</v>
      </c>
      <c r="C622" s="75" t="s">
        <v>839</v>
      </c>
      <c r="D622" s="76">
        <v>3701882.5019999999</v>
      </c>
    </row>
    <row r="623" spans="1:4" ht="18" x14ac:dyDescent="0.35">
      <c r="A623" s="74">
        <v>621</v>
      </c>
      <c r="B623" s="75" t="s">
        <v>59</v>
      </c>
      <c r="C623" s="75" t="s">
        <v>656</v>
      </c>
      <c r="D623" s="76">
        <v>2533852.2574999998</v>
      </c>
    </row>
    <row r="624" spans="1:4" ht="18" x14ac:dyDescent="0.35">
      <c r="A624" s="74">
        <v>622</v>
      </c>
      <c r="B624" s="75" t="s">
        <v>59</v>
      </c>
      <c r="C624" s="75" t="s">
        <v>657</v>
      </c>
      <c r="D624" s="76">
        <v>3064815.1216000002</v>
      </c>
    </row>
    <row r="625" spans="1:4" ht="18" x14ac:dyDescent="0.35">
      <c r="A625" s="74">
        <v>623</v>
      </c>
      <c r="B625" s="75" t="s">
        <v>59</v>
      </c>
      <c r="C625" s="75" t="s">
        <v>658</v>
      </c>
      <c r="D625" s="76">
        <v>3074642.0066</v>
      </c>
    </row>
    <row r="626" spans="1:4" ht="18" x14ac:dyDescent="0.35">
      <c r="A626" s="74">
        <v>624</v>
      </c>
      <c r="B626" s="75" t="s">
        <v>59</v>
      </c>
      <c r="C626" s="75" t="s">
        <v>659</v>
      </c>
      <c r="D626" s="76">
        <v>2709453.2250000001</v>
      </c>
    </row>
    <row r="627" spans="1:4" ht="18" x14ac:dyDescent="0.35">
      <c r="A627" s="74">
        <v>625</v>
      </c>
      <c r="B627" s="75" t="s">
        <v>59</v>
      </c>
      <c r="C627" s="75" t="s">
        <v>660</v>
      </c>
      <c r="D627" s="76">
        <v>3014469.5759000001</v>
      </c>
    </row>
    <row r="628" spans="1:4" ht="18" x14ac:dyDescent="0.35">
      <c r="A628" s="74">
        <v>626</v>
      </c>
      <c r="B628" s="75" t="s">
        <v>60</v>
      </c>
      <c r="C628" s="75" t="s">
        <v>661</v>
      </c>
      <c r="D628" s="76">
        <v>2966811.1258999999</v>
      </c>
    </row>
    <row r="629" spans="1:4" ht="18" x14ac:dyDescent="0.35">
      <c r="A629" s="74">
        <v>627</v>
      </c>
      <c r="B629" s="75" t="s">
        <v>60</v>
      </c>
      <c r="C629" s="75" t="s">
        <v>662</v>
      </c>
      <c r="D629" s="76">
        <v>3445352.7749000001</v>
      </c>
    </row>
    <row r="630" spans="1:4" ht="18" x14ac:dyDescent="0.35">
      <c r="A630" s="74">
        <v>628</v>
      </c>
      <c r="B630" s="75" t="s">
        <v>60</v>
      </c>
      <c r="C630" s="75" t="s">
        <v>663</v>
      </c>
      <c r="D630" s="76">
        <v>3431947.8350999998</v>
      </c>
    </row>
    <row r="631" spans="1:4" ht="18" x14ac:dyDescent="0.35">
      <c r="A631" s="74">
        <v>629</v>
      </c>
      <c r="B631" s="75" t="s">
        <v>60</v>
      </c>
      <c r="C631" s="75" t="s">
        <v>840</v>
      </c>
      <c r="D631" s="76">
        <v>3676928.3177999998</v>
      </c>
    </row>
    <row r="632" spans="1:4" ht="18" x14ac:dyDescent="0.35">
      <c r="A632" s="74">
        <v>630</v>
      </c>
      <c r="B632" s="75" t="s">
        <v>60</v>
      </c>
      <c r="C632" s="75" t="s">
        <v>664</v>
      </c>
      <c r="D632" s="76">
        <v>3730612.6316</v>
      </c>
    </row>
    <row r="633" spans="1:4" ht="18" x14ac:dyDescent="0.35">
      <c r="A633" s="74">
        <v>631</v>
      </c>
      <c r="B633" s="75" t="s">
        <v>60</v>
      </c>
      <c r="C633" s="75" t="s">
        <v>665</v>
      </c>
      <c r="D633" s="76">
        <v>3834310.4138000002</v>
      </c>
    </row>
    <row r="634" spans="1:4" ht="36" x14ac:dyDescent="0.35">
      <c r="A634" s="74">
        <v>632</v>
      </c>
      <c r="B634" s="75" t="s">
        <v>60</v>
      </c>
      <c r="C634" s="75" t="s">
        <v>666</v>
      </c>
      <c r="D634" s="76">
        <v>4156930.6022999999</v>
      </c>
    </row>
    <row r="635" spans="1:4" ht="36" x14ac:dyDescent="0.35">
      <c r="A635" s="74">
        <v>633</v>
      </c>
      <c r="B635" s="75" t="s">
        <v>60</v>
      </c>
      <c r="C635" s="75" t="s">
        <v>667</v>
      </c>
      <c r="D635" s="76">
        <v>3059348.3692000001</v>
      </c>
    </row>
    <row r="636" spans="1:4" ht="36" x14ac:dyDescent="0.35">
      <c r="A636" s="74">
        <v>634</v>
      </c>
      <c r="B636" s="75" t="s">
        <v>60</v>
      </c>
      <c r="C636" s="75" t="s">
        <v>668</v>
      </c>
      <c r="D636" s="76">
        <v>3630800.8679</v>
      </c>
    </row>
    <row r="637" spans="1:4" ht="36" x14ac:dyDescent="0.35">
      <c r="A637" s="74">
        <v>635</v>
      </c>
      <c r="B637" s="75" t="s">
        <v>60</v>
      </c>
      <c r="C637" s="75" t="s">
        <v>669</v>
      </c>
      <c r="D637" s="76">
        <v>3801281.6656999998</v>
      </c>
    </row>
    <row r="638" spans="1:4" ht="36" x14ac:dyDescent="0.35">
      <c r="A638" s="74">
        <v>636</v>
      </c>
      <c r="B638" s="75" t="s">
        <v>60</v>
      </c>
      <c r="C638" s="75" t="s">
        <v>817</v>
      </c>
      <c r="D638" s="76">
        <v>2749222.9408999998</v>
      </c>
    </row>
    <row r="639" spans="1:4" ht="18" x14ac:dyDescent="0.35">
      <c r="A639" s="74">
        <v>637</v>
      </c>
      <c r="B639" s="75" t="s">
        <v>60</v>
      </c>
      <c r="C639" s="75" t="s">
        <v>670</v>
      </c>
      <c r="D639" s="76">
        <v>2867110.7031999999</v>
      </c>
    </row>
    <row r="640" spans="1:4" ht="18" x14ac:dyDescent="0.35">
      <c r="A640" s="74">
        <v>638</v>
      </c>
      <c r="B640" s="75" t="s">
        <v>60</v>
      </c>
      <c r="C640" s="75" t="s">
        <v>841</v>
      </c>
      <c r="D640" s="76">
        <v>2810637.7508999999</v>
      </c>
    </row>
    <row r="641" spans="1:4" ht="18" x14ac:dyDescent="0.35">
      <c r="A641" s="74">
        <v>639</v>
      </c>
      <c r="B641" s="75" t="s">
        <v>60</v>
      </c>
      <c r="C641" s="75" t="s">
        <v>671</v>
      </c>
      <c r="D641" s="76">
        <v>4174538.9564</v>
      </c>
    </row>
    <row r="642" spans="1:4" ht="18" x14ac:dyDescent="0.35">
      <c r="A642" s="74">
        <v>640</v>
      </c>
      <c r="B642" s="75" t="s">
        <v>60</v>
      </c>
      <c r="C642" s="75" t="s">
        <v>842</v>
      </c>
      <c r="D642" s="76">
        <v>2846645.5710999998</v>
      </c>
    </row>
    <row r="643" spans="1:4" ht="18" x14ac:dyDescent="0.35">
      <c r="A643" s="74">
        <v>641</v>
      </c>
      <c r="B643" s="75" t="s">
        <v>60</v>
      </c>
      <c r="C643" s="75" t="s">
        <v>672</v>
      </c>
      <c r="D643" s="76">
        <v>2987150.4689000002</v>
      </c>
    </row>
    <row r="644" spans="1:4" ht="18" x14ac:dyDescent="0.35">
      <c r="A644" s="74">
        <v>642</v>
      </c>
      <c r="B644" s="75" t="s">
        <v>60</v>
      </c>
      <c r="C644" s="75" t="s">
        <v>673</v>
      </c>
      <c r="D644" s="76">
        <v>3902762.4693</v>
      </c>
    </row>
    <row r="645" spans="1:4" ht="18" x14ac:dyDescent="0.35">
      <c r="A645" s="74">
        <v>643</v>
      </c>
      <c r="B645" s="75" t="s">
        <v>60</v>
      </c>
      <c r="C645" s="75" t="s">
        <v>674</v>
      </c>
      <c r="D645" s="76">
        <v>3374621.8627999998</v>
      </c>
    </row>
    <row r="646" spans="1:4" ht="18" x14ac:dyDescent="0.35">
      <c r="A646" s="74">
        <v>644</v>
      </c>
      <c r="B646" s="75" t="s">
        <v>60</v>
      </c>
      <c r="C646" s="75" t="s">
        <v>675</v>
      </c>
      <c r="D646" s="76">
        <v>3097952.2104000002</v>
      </c>
    </row>
    <row r="647" spans="1:4" ht="18" x14ac:dyDescent="0.35">
      <c r="A647" s="74">
        <v>645</v>
      </c>
      <c r="B647" s="75" t="s">
        <v>60</v>
      </c>
      <c r="C647" s="75" t="s">
        <v>843</v>
      </c>
      <c r="D647" s="76">
        <v>2797274.1984000001</v>
      </c>
    </row>
    <row r="648" spans="1:4" ht="18" x14ac:dyDescent="0.35">
      <c r="A648" s="74">
        <v>646</v>
      </c>
      <c r="B648" s="75" t="s">
        <v>60</v>
      </c>
      <c r="C648" s="75" t="s">
        <v>676</v>
      </c>
      <c r="D648" s="76">
        <v>3454617.1603999999</v>
      </c>
    </row>
    <row r="649" spans="1:4" ht="18" x14ac:dyDescent="0.35">
      <c r="A649" s="74">
        <v>647</v>
      </c>
      <c r="B649" s="75" t="s">
        <v>60</v>
      </c>
      <c r="C649" s="75" t="s">
        <v>844</v>
      </c>
      <c r="D649" s="76">
        <v>3199889.6814000001</v>
      </c>
    </row>
    <row r="650" spans="1:4" ht="36" x14ac:dyDescent="0.35">
      <c r="A650" s="74">
        <v>648</v>
      </c>
      <c r="B650" s="75" t="s">
        <v>60</v>
      </c>
      <c r="C650" s="75" t="s">
        <v>845</v>
      </c>
      <c r="D650" s="76">
        <v>3312689.6748000002</v>
      </c>
    </row>
    <row r="651" spans="1:4" ht="36" x14ac:dyDescent="0.35">
      <c r="A651" s="74">
        <v>649</v>
      </c>
      <c r="B651" s="75" t="s">
        <v>60</v>
      </c>
      <c r="C651" s="75" t="s">
        <v>846</v>
      </c>
      <c r="D651" s="76">
        <v>2835903.949</v>
      </c>
    </row>
    <row r="652" spans="1:4" ht="18" x14ac:dyDescent="0.35">
      <c r="A652" s="74">
        <v>650</v>
      </c>
      <c r="B652" s="75" t="s">
        <v>60</v>
      </c>
      <c r="C652" s="75" t="s">
        <v>677</v>
      </c>
      <c r="D652" s="76">
        <v>2595131.4142999998</v>
      </c>
    </row>
    <row r="653" spans="1:4" ht="18" x14ac:dyDescent="0.35">
      <c r="A653" s="74">
        <v>651</v>
      </c>
      <c r="B653" s="75" t="s">
        <v>60</v>
      </c>
      <c r="C653" s="75" t="s">
        <v>678</v>
      </c>
      <c r="D653" s="76">
        <v>3439994.503</v>
      </c>
    </row>
    <row r="654" spans="1:4" ht="18" x14ac:dyDescent="0.35">
      <c r="A654" s="74">
        <v>652</v>
      </c>
      <c r="B654" s="75" t="s">
        <v>60</v>
      </c>
      <c r="C654" s="75" t="s">
        <v>847</v>
      </c>
      <c r="D654" s="76">
        <v>3747970.1579</v>
      </c>
    </row>
    <row r="655" spans="1:4" ht="18" x14ac:dyDescent="0.35">
      <c r="A655" s="74">
        <v>653</v>
      </c>
      <c r="B655" s="75" t="s">
        <v>60</v>
      </c>
      <c r="C655" s="75" t="s">
        <v>679</v>
      </c>
      <c r="D655" s="76">
        <v>2870588.8152999999</v>
      </c>
    </row>
    <row r="656" spans="1:4" ht="18" x14ac:dyDescent="0.35">
      <c r="A656" s="74">
        <v>654</v>
      </c>
      <c r="B656" s="75" t="s">
        <v>60</v>
      </c>
      <c r="C656" s="75" t="s">
        <v>680</v>
      </c>
      <c r="D656" s="76">
        <v>3452215.7245999998</v>
      </c>
    </row>
    <row r="657" spans="1:4" ht="18" x14ac:dyDescent="0.35">
      <c r="A657" s="74">
        <v>655</v>
      </c>
      <c r="B657" s="75" t="s">
        <v>60</v>
      </c>
      <c r="C657" s="75" t="s">
        <v>848</v>
      </c>
      <c r="D657" s="76">
        <v>2914821.9514000001</v>
      </c>
    </row>
    <row r="658" spans="1:4" ht="18" x14ac:dyDescent="0.35">
      <c r="A658" s="74">
        <v>656</v>
      </c>
      <c r="B658" s="75" t="s">
        <v>60</v>
      </c>
      <c r="C658" s="75" t="s">
        <v>681</v>
      </c>
      <c r="D658" s="76">
        <v>2927546.4515</v>
      </c>
    </row>
    <row r="659" spans="1:4" ht="18" x14ac:dyDescent="0.35">
      <c r="A659" s="74">
        <v>657</v>
      </c>
      <c r="B659" s="75" t="s">
        <v>60</v>
      </c>
      <c r="C659" s="75" t="s">
        <v>682</v>
      </c>
      <c r="D659" s="76">
        <v>2913330.4835999999</v>
      </c>
    </row>
    <row r="660" spans="1:4" ht="18" x14ac:dyDescent="0.35">
      <c r="A660" s="74">
        <v>658</v>
      </c>
      <c r="B660" s="75" t="s">
        <v>60</v>
      </c>
      <c r="C660" s="75" t="s">
        <v>683</v>
      </c>
      <c r="D660" s="76">
        <v>3358165.9383</v>
      </c>
    </row>
    <row r="661" spans="1:4" ht="36" x14ac:dyDescent="0.35">
      <c r="A661" s="74">
        <v>659</v>
      </c>
      <c r="B661" s="75" t="s">
        <v>61</v>
      </c>
      <c r="C661" s="75" t="s">
        <v>684</v>
      </c>
      <c r="D661" s="76">
        <v>3961248.0041</v>
      </c>
    </row>
    <row r="662" spans="1:4" ht="36" x14ac:dyDescent="0.35">
      <c r="A662" s="74">
        <v>660</v>
      </c>
      <c r="B662" s="75" t="s">
        <v>61</v>
      </c>
      <c r="C662" s="75" t="s">
        <v>525</v>
      </c>
      <c r="D662" s="76">
        <v>3995923.9386</v>
      </c>
    </row>
    <row r="663" spans="1:4" ht="36" x14ac:dyDescent="0.35">
      <c r="A663" s="74">
        <v>661</v>
      </c>
      <c r="B663" s="75" t="s">
        <v>61</v>
      </c>
      <c r="C663" s="75" t="s">
        <v>685</v>
      </c>
      <c r="D663" s="76">
        <v>3978511.2664999999</v>
      </c>
    </row>
    <row r="664" spans="1:4" ht="36" x14ac:dyDescent="0.35">
      <c r="A664" s="74">
        <v>662</v>
      </c>
      <c r="B664" s="75" t="s">
        <v>61</v>
      </c>
      <c r="C664" s="75" t="s">
        <v>686</v>
      </c>
      <c r="D664" s="76">
        <v>3020455.9811999998</v>
      </c>
    </row>
    <row r="665" spans="1:4" ht="36" x14ac:dyDescent="0.35">
      <c r="A665" s="74">
        <v>663</v>
      </c>
      <c r="B665" s="75" t="s">
        <v>61</v>
      </c>
      <c r="C665" s="75" t="s">
        <v>687</v>
      </c>
      <c r="D665" s="76">
        <v>5255181.1846000003</v>
      </c>
    </row>
    <row r="666" spans="1:4" ht="36" x14ac:dyDescent="0.35">
      <c r="A666" s="74">
        <v>664</v>
      </c>
      <c r="B666" s="75" t="s">
        <v>61</v>
      </c>
      <c r="C666" s="75" t="s">
        <v>688</v>
      </c>
      <c r="D666" s="76">
        <v>4544394.6776000001</v>
      </c>
    </row>
    <row r="667" spans="1:4" ht="36" x14ac:dyDescent="0.35">
      <c r="A667" s="74">
        <v>665</v>
      </c>
      <c r="B667" s="75" t="s">
        <v>61</v>
      </c>
      <c r="C667" s="75" t="s">
        <v>689</v>
      </c>
      <c r="D667" s="76">
        <v>3989267.3298999998</v>
      </c>
    </row>
    <row r="668" spans="1:4" ht="36" x14ac:dyDescent="0.35">
      <c r="A668" s="74">
        <v>666</v>
      </c>
      <c r="B668" s="75" t="s">
        <v>61</v>
      </c>
      <c r="C668" s="75" t="s">
        <v>690</v>
      </c>
      <c r="D668" s="76">
        <v>3523166.5726000001</v>
      </c>
    </row>
    <row r="669" spans="1:4" ht="36" x14ac:dyDescent="0.35">
      <c r="A669" s="74">
        <v>667</v>
      </c>
      <c r="B669" s="75" t="s">
        <v>61</v>
      </c>
      <c r="C669" s="75" t="s">
        <v>691</v>
      </c>
      <c r="D669" s="76">
        <v>3613626.4229000001</v>
      </c>
    </row>
    <row r="670" spans="1:4" ht="36" x14ac:dyDescent="0.35">
      <c r="A670" s="74">
        <v>668</v>
      </c>
      <c r="B670" s="75" t="s">
        <v>61</v>
      </c>
      <c r="C670" s="75" t="s">
        <v>692</v>
      </c>
      <c r="D670" s="76">
        <v>3428048.3599</v>
      </c>
    </row>
    <row r="671" spans="1:4" ht="36" x14ac:dyDescent="0.35">
      <c r="A671" s="74">
        <v>669</v>
      </c>
      <c r="B671" s="75" t="s">
        <v>61</v>
      </c>
      <c r="C671" s="75" t="s">
        <v>693</v>
      </c>
      <c r="D671" s="76">
        <v>4736293.4008999998</v>
      </c>
    </row>
    <row r="672" spans="1:4" ht="36" x14ac:dyDescent="0.35">
      <c r="A672" s="74">
        <v>670</v>
      </c>
      <c r="B672" s="75" t="s">
        <v>61</v>
      </c>
      <c r="C672" s="75" t="s">
        <v>694</v>
      </c>
      <c r="D672" s="76">
        <v>3188720.5932</v>
      </c>
    </row>
    <row r="673" spans="1:4" ht="36" x14ac:dyDescent="0.35">
      <c r="A673" s="74">
        <v>671</v>
      </c>
      <c r="B673" s="75" t="s">
        <v>61</v>
      </c>
      <c r="C673" s="75" t="s">
        <v>695</v>
      </c>
      <c r="D673" s="76">
        <v>4257003.6948999995</v>
      </c>
    </row>
    <row r="674" spans="1:4" ht="36" x14ac:dyDescent="0.35">
      <c r="A674" s="74">
        <v>672</v>
      </c>
      <c r="B674" s="75" t="s">
        <v>61</v>
      </c>
      <c r="C674" s="75" t="s">
        <v>696</v>
      </c>
      <c r="D674" s="76">
        <v>4250846.6597999996</v>
      </c>
    </row>
    <row r="675" spans="1:4" ht="36" x14ac:dyDescent="0.35">
      <c r="A675" s="74">
        <v>673</v>
      </c>
      <c r="B675" s="75" t="s">
        <v>61</v>
      </c>
      <c r="C675" s="75" t="s">
        <v>697</v>
      </c>
      <c r="D675" s="76">
        <v>3359343.2385999998</v>
      </c>
    </row>
    <row r="676" spans="1:4" ht="36" x14ac:dyDescent="0.35">
      <c r="A676" s="74">
        <v>674</v>
      </c>
      <c r="B676" s="75" t="s">
        <v>61</v>
      </c>
      <c r="C676" s="75" t="s">
        <v>698</v>
      </c>
      <c r="D676" s="76">
        <v>4280413.4351000004</v>
      </c>
    </row>
    <row r="677" spans="1:4" ht="36" x14ac:dyDescent="0.35">
      <c r="A677" s="74">
        <v>675</v>
      </c>
      <c r="B677" s="75" t="s">
        <v>61</v>
      </c>
      <c r="C677" s="75" t="s">
        <v>699</v>
      </c>
      <c r="D677" s="76">
        <v>4547958.3293000003</v>
      </c>
    </row>
    <row r="678" spans="1:4" ht="18" x14ac:dyDescent="0.35">
      <c r="A678" s="74">
        <v>676</v>
      </c>
      <c r="B678" s="75" t="s">
        <v>62</v>
      </c>
      <c r="C678" s="75" t="s">
        <v>700</v>
      </c>
      <c r="D678" s="76">
        <v>3026013.9682</v>
      </c>
    </row>
    <row r="679" spans="1:4" ht="18" x14ac:dyDescent="0.35">
      <c r="A679" s="74">
        <v>677</v>
      </c>
      <c r="B679" s="75" t="s">
        <v>62</v>
      </c>
      <c r="C679" s="75" t="s">
        <v>701</v>
      </c>
      <c r="D679" s="76">
        <v>3780769.4452999998</v>
      </c>
    </row>
    <row r="680" spans="1:4" ht="18" x14ac:dyDescent="0.35">
      <c r="A680" s="74">
        <v>678</v>
      </c>
      <c r="B680" s="75" t="s">
        <v>62</v>
      </c>
      <c r="C680" s="75" t="s">
        <v>702</v>
      </c>
      <c r="D680" s="76">
        <v>3482881.7042</v>
      </c>
    </row>
    <row r="681" spans="1:4" ht="18" x14ac:dyDescent="0.35">
      <c r="A681" s="74">
        <v>679</v>
      </c>
      <c r="B681" s="75" t="s">
        <v>62</v>
      </c>
      <c r="C681" s="75" t="s">
        <v>703</v>
      </c>
      <c r="D681" s="76">
        <v>3717906.4358000001</v>
      </c>
    </row>
    <row r="682" spans="1:4" ht="18" x14ac:dyDescent="0.35">
      <c r="A682" s="74">
        <v>680</v>
      </c>
      <c r="B682" s="75" t="s">
        <v>62</v>
      </c>
      <c r="C682" s="75" t="s">
        <v>704</v>
      </c>
      <c r="D682" s="76">
        <v>3451147.3245000001</v>
      </c>
    </row>
    <row r="683" spans="1:4" ht="18" x14ac:dyDescent="0.35">
      <c r="A683" s="74">
        <v>681</v>
      </c>
      <c r="B683" s="75" t="s">
        <v>62</v>
      </c>
      <c r="C683" s="75" t="s">
        <v>705</v>
      </c>
      <c r="D683" s="76">
        <v>3450570.6436000001</v>
      </c>
    </row>
    <row r="684" spans="1:4" ht="18" x14ac:dyDescent="0.35">
      <c r="A684" s="74">
        <v>682</v>
      </c>
      <c r="B684" s="75" t="s">
        <v>62</v>
      </c>
      <c r="C684" s="75" t="s">
        <v>706</v>
      </c>
      <c r="D684" s="76">
        <v>3739629.0151</v>
      </c>
    </row>
    <row r="685" spans="1:4" ht="18" x14ac:dyDescent="0.35">
      <c r="A685" s="74">
        <v>683</v>
      </c>
      <c r="B685" s="75" t="s">
        <v>62</v>
      </c>
      <c r="C685" s="75" t="s">
        <v>707</v>
      </c>
      <c r="D685" s="76">
        <v>3622993.1224000002</v>
      </c>
    </row>
    <row r="686" spans="1:4" ht="18" x14ac:dyDescent="0.35">
      <c r="A686" s="74">
        <v>684</v>
      </c>
      <c r="B686" s="75" t="s">
        <v>62</v>
      </c>
      <c r="C686" s="75" t="s">
        <v>708</v>
      </c>
      <c r="D686" s="76">
        <v>3455707.6477999999</v>
      </c>
    </row>
    <row r="687" spans="1:4" ht="18" x14ac:dyDescent="0.35">
      <c r="A687" s="74">
        <v>685</v>
      </c>
      <c r="B687" s="75" t="s">
        <v>62</v>
      </c>
      <c r="C687" s="75" t="s">
        <v>709</v>
      </c>
      <c r="D687" s="76">
        <v>4052373.4024</v>
      </c>
    </row>
    <row r="688" spans="1:4" ht="18" x14ac:dyDescent="0.35">
      <c r="A688" s="74">
        <v>686</v>
      </c>
      <c r="B688" s="75" t="s">
        <v>62</v>
      </c>
      <c r="C688" s="75" t="s">
        <v>710</v>
      </c>
      <c r="D688" s="76">
        <v>3609044.9326999998</v>
      </c>
    </row>
    <row r="689" spans="1:4" ht="18" x14ac:dyDescent="0.35">
      <c r="A689" s="74">
        <v>687</v>
      </c>
      <c r="B689" s="75" t="s">
        <v>62</v>
      </c>
      <c r="C689" s="75" t="s">
        <v>711</v>
      </c>
      <c r="D689" s="76">
        <v>3454165.6011999999</v>
      </c>
    </row>
    <row r="690" spans="1:4" ht="18" x14ac:dyDescent="0.35">
      <c r="A690" s="74">
        <v>688</v>
      </c>
      <c r="B690" s="75" t="s">
        <v>62</v>
      </c>
      <c r="C690" s="75" t="s">
        <v>712</v>
      </c>
      <c r="D690" s="76">
        <v>4100694.9503000001</v>
      </c>
    </row>
    <row r="691" spans="1:4" ht="18" x14ac:dyDescent="0.35">
      <c r="A691" s="74">
        <v>689</v>
      </c>
      <c r="B691" s="75" t="s">
        <v>62</v>
      </c>
      <c r="C691" s="75" t="s">
        <v>713</v>
      </c>
      <c r="D691" s="76">
        <v>5021745.7191000003</v>
      </c>
    </row>
    <row r="692" spans="1:4" ht="18" x14ac:dyDescent="0.35">
      <c r="A692" s="74">
        <v>690</v>
      </c>
      <c r="B692" s="75" t="s">
        <v>62</v>
      </c>
      <c r="C692" s="75" t="s">
        <v>714</v>
      </c>
      <c r="D692" s="76">
        <v>4054272.6811000002</v>
      </c>
    </row>
    <row r="693" spans="1:4" ht="36" x14ac:dyDescent="0.35">
      <c r="A693" s="74">
        <v>691</v>
      </c>
      <c r="B693" s="75" t="s">
        <v>62</v>
      </c>
      <c r="C693" s="75" t="s">
        <v>715</v>
      </c>
      <c r="D693" s="76">
        <v>4091116.6159000001</v>
      </c>
    </row>
    <row r="694" spans="1:4" ht="18" x14ac:dyDescent="0.35">
      <c r="A694" s="74">
        <v>692</v>
      </c>
      <c r="B694" s="75" t="s">
        <v>62</v>
      </c>
      <c r="C694" s="75" t="s">
        <v>716</v>
      </c>
      <c r="D694" s="76">
        <v>2810779.8560000001</v>
      </c>
    </row>
    <row r="695" spans="1:4" ht="18" x14ac:dyDescent="0.35">
      <c r="A695" s="74">
        <v>693</v>
      </c>
      <c r="B695" s="75" t="s">
        <v>62</v>
      </c>
      <c r="C695" s="75" t="s">
        <v>717</v>
      </c>
      <c r="D695" s="76">
        <v>3458676.6189000001</v>
      </c>
    </row>
    <row r="696" spans="1:4" ht="18" x14ac:dyDescent="0.35">
      <c r="A696" s="74">
        <v>694</v>
      </c>
      <c r="B696" s="75" t="s">
        <v>62</v>
      </c>
      <c r="C696" s="75" t="s">
        <v>718</v>
      </c>
      <c r="D696" s="76">
        <v>2741342.2381000002</v>
      </c>
    </row>
    <row r="697" spans="1:4" ht="18" x14ac:dyDescent="0.35">
      <c r="A697" s="74">
        <v>695</v>
      </c>
      <c r="B697" s="75" t="s">
        <v>62</v>
      </c>
      <c r="C697" s="75" t="s">
        <v>719</v>
      </c>
      <c r="D697" s="76">
        <v>2965226.0107</v>
      </c>
    </row>
    <row r="698" spans="1:4" ht="18" x14ac:dyDescent="0.35">
      <c r="A698" s="74">
        <v>696</v>
      </c>
      <c r="B698" s="75" t="s">
        <v>62</v>
      </c>
      <c r="C698" s="75" t="s">
        <v>720</v>
      </c>
      <c r="D698" s="76">
        <v>3062538.7625000002</v>
      </c>
    </row>
    <row r="699" spans="1:4" ht="18" x14ac:dyDescent="0.35">
      <c r="A699" s="74">
        <v>697</v>
      </c>
      <c r="B699" s="75" t="s">
        <v>62</v>
      </c>
      <c r="C699" s="75" t="s">
        <v>721</v>
      </c>
      <c r="D699" s="76">
        <v>5687532.1254000003</v>
      </c>
    </row>
    <row r="700" spans="1:4" ht="18" x14ac:dyDescent="0.35">
      <c r="A700" s="74">
        <v>698</v>
      </c>
      <c r="B700" s="75" t="s">
        <v>62</v>
      </c>
      <c r="C700" s="75" t="s">
        <v>722</v>
      </c>
      <c r="D700" s="76">
        <v>3366371.6592999999</v>
      </c>
    </row>
    <row r="701" spans="1:4" ht="18" x14ac:dyDescent="0.35">
      <c r="A701" s="74">
        <v>699</v>
      </c>
      <c r="B701" s="75" t="s">
        <v>63</v>
      </c>
      <c r="C701" s="75" t="s">
        <v>723</v>
      </c>
      <c r="D701" s="76">
        <v>3153997.49</v>
      </c>
    </row>
    <row r="702" spans="1:4" ht="18" x14ac:dyDescent="0.35">
      <c r="A702" s="74">
        <v>700</v>
      </c>
      <c r="B702" s="75" t="s">
        <v>63</v>
      </c>
      <c r="C702" s="75" t="s">
        <v>724</v>
      </c>
      <c r="D702" s="76">
        <v>3590305.9753</v>
      </c>
    </row>
    <row r="703" spans="1:4" ht="18" x14ac:dyDescent="0.35">
      <c r="A703" s="74">
        <v>701</v>
      </c>
      <c r="B703" s="75" t="s">
        <v>63</v>
      </c>
      <c r="C703" s="75" t="s">
        <v>849</v>
      </c>
      <c r="D703" s="76">
        <v>3869151.5033</v>
      </c>
    </row>
    <row r="704" spans="1:4" ht="18" x14ac:dyDescent="0.35">
      <c r="A704" s="74">
        <v>702</v>
      </c>
      <c r="B704" s="75" t="s">
        <v>63</v>
      </c>
      <c r="C704" s="75" t="s">
        <v>725</v>
      </c>
      <c r="D704" s="76">
        <v>4200978.892</v>
      </c>
    </row>
    <row r="705" spans="1:4" ht="18" x14ac:dyDescent="0.35">
      <c r="A705" s="74">
        <v>703</v>
      </c>
      <c r="B705" s="75" t="s">
        <v>63</v>
      </c>
      <c r="C705" s="75" t="s">
        <v>726</v>
      </c>
      <c r="D705" s="76">
        <v>3951881.4926999998</v>
      </c>
    </row>
    <row r="706" spans="1:4" ht="18" x14ac:dyDescent="0.35">
      <c r="A706" s="74">
        <v>704</v>
      </c>
      <c r="B706" s="75" t="s">
        <v>63</v>
      </c>
      <c r="C706" s="75" t="s">
        <v>727</v>
      </c>
      <c r="D706" s="76">
        <v>3580851.9489000002</v>
      </c>
    </row>
    <row r="707" spans="1:4" ht="18" x14ac:dyDescent="0.35">
      <c r="A707" s="74">
        <v>705</v>
      </c>
      <c r="B707" s="75" t="s">
        <v>63</v>
      </c>
      <c r="C707" s="75" t="s">
        <v>728</v>
      </c>
      <c r="D707" s="76">
        <v>4089843.8897000002</v>
      </c>
    </row>
    <row r="708" spans="1:4" ht="18" x14ac:dyDescent="0.35">
      <c r="A708" s="74">
        <v>706</v>
      </c>
      <c r="B708" s="75" t="s">
        <v>63</v>
      </c>
      <c r="C708" s="75" t="s">
        <v>729</v>
      </c>
      <c r="D708" s="76">
        <v>3489907.6394000002</v>
      </c>
    </row>
    <row r="709" spans="1:4" ht="18" x14ac:dyDescent="0.35">
      <c r="A709" s="74">
        <v>707</v>
      </c>
      <c r="B709" s="75" t="s">
        <v>63</v>
      </c>
      <c r="C709" s="75" t="s">
        <v>730</v>
      </c>
      <c r="D709" s="76">
        <v>3950315.5014</v>
      </c>
    </row>
    <row r="710" spans="1:4" ht="18" x14ac:dyDescent="0.35">
      <c r="A710" s="74">
        <v>708</v>
      </c>
      <c r="B710" s="75" t="s">
        <v>63</v>
      </c>
      <c r="C710" s="75" t="s">
        <v>731</v>
      </c>
      <c r="D710" s="76">
        <v>3566584.9298999999</v>
      </c>
    </row>
    <row r="711" spans="1:4" ht="18" x14ac:dyDescent="0.35">
      <c r="A711" s="74">
        <v>709</v>
      </c>
      <c r="B711" s="75" t="s">
        <v>63</v>
      </c>
      <c r="C711" s="75" t="s">
        <v>732</v>
      </c>
      <c r="D711" s="76">
        <v>3307319.5921999998</v>
      </c>
    </row>
    <row r="712" spans="1:4" ht="18" x14ac:dyDescent="0.35">
      <c r="A712" s="74">
        <v>710</v>
      </c>
      <c r="B712" s="75" t="s">
        <v>63</v>
      </c>
      <c r="C712" s="75" t="s">
        <v>733</v>
      </c>
      <c r="D712" s="76">
        <v>3937766.3735000002</v>
      </c>
    </row>
    <row r="713" spans="1:4" ht="18" x14ac:dyDescent="0.35">
      <c r="A713" s="74">
        <v>711</v>
      </c>
      <c r="B713" s="75" t="s">
        <v>63</v>
      </c>
      <c r="C713" s="75" t="s">
        <v>734</v>
      </c>
      <c r="D713" s="76">
        <v>4131511.5416999999</v>
      </c>
    </row>
    <row r="714" spans="1:4" ht="18" x14ac:dyDescent="0.35">
      <c r="A714" s="74">
        <v>712</v>
      </c>
      <c r="B714" s="75" t="s">
        <v>63</v>
      </c>
      <c r="C714" s="75" t="s">
        <v>735</v>
      </c>
      <c r="D714" s="76">
        <v>3722710.7727000001</v>
      </c>
    </row>
    <row r="715" spans="1:4" ht="18" x14ac:dyDescent="0.35">
      <c r="A715" s="74">
        <v>713</v>
      </c>
      <c r="B715" s="75" t="s">
        <v>63</v>
      </c>
      <c r="C715" s="75" t="s">
        <v>736</v>
      </c>
      <c r="D715" s="76">
        <v>3333459.4459000002</v>
      </c>
    </row>
    <row r="716" spans="1:4" ht="18" x14ac:dyDescent="0.35">
      <c r="A716" s="74">
        <v>714</v>
      </c>
      <c r="B716" s="75" t="s">
        <v>63</v>
      </c>
      <c r="C716" s="75" t="s">
        <v>737</v>
      </c>
      <c r="D716" s="76">
        <v>3704266.4515</v>
      </c>
    </row>
    <row r="717" spans="1:4" ht="18" x14ac:dyDescent="0.35">
      <c r="A717" s="74">
        <v>715</v>
      </c>
      <c r="B717" s="75" t="s">
        <v>63</v>
      </c>
      <c r="C717" s="75" t="s">
        <v>738</v>
      </c>
      <c r="D717" s="76">
        <v>3674341.5405999999</v>
      </c>
    </row>
    <row r="718" spans="1:4" ht="18" x14ac:dyDescent="0.35">
      <c r="A718" s="74">
        <v>716</v>
      </c>
      <c r="B718" s="75" t="s">
        <v>63</v>
      </c>
      <c r="C718" s="75" t="s">
        <v>739</v>
      </c>
      <c r="D718" s="76">
        <v>4114220.8927000002</v>
      </c>
    </row>
    <row r="719" spans="1:4" ht="18" x14ac:dyDescent="0.35">
      <c r="A719" s="74">
        <v>717</v>
      </c>
      <c r="B719" s="75" t="s">
        <v>63</v>
      </c>
      <c r="C719" s="75" t="s">
        <v>740</v>
      </c>
      <c r="D719" s="76">
        <v>3793145.8594999998</v>
      </c>
    </row>
    <row r="720" spans="1:4" ht="18" x14ac:dyDescent="0.35">
      <c r="A720" s="74">
        <v>718</v>
      </c>
      <c r="B720" s="75" t="s">
        <v>63</v>
      </c>
      <c r="C720" s="75" t="s">
        <v>741</v>
      </c>
      <c r="D720" s="76">
        <v>3451818.0775000001</v>
      </c>
    </row>
    <row r="721" spans="1:4" ht="18" x14ac:dyDescent="0.35">
      <c r="A721" s="74">
        <v>719</v>
      </c>
      <c r="B721" s="75" t="s">
        <v>63</v>
      </c>
      <c r="C721" s="75" t="s">
        <v>742</v>
      </c>
      <c r="D721" s="76">
        <v>3558293.3434000001</v>
      </c>
    </row>
    <row r="722" spans="1:4" ht="18" x14ac:dyDescent="0.35">
      <c r="A722" s="74">
        <v>720</v>
      </c>
      <c r="B722" s="75" t="s">
        <v>63</v>
      </c>
      <c r="C722" s="75" t="s">
        <v>743</v>
      </c>
      <c r="D722" s="76">
        <v>3423631.1017</v>
      </c>
    </row>
    <row r="723" spans="1:4" ht="18" x14ac:dyDescent="0.35">
      <c r="A723" s="74">
        <v>721</v>
      </c>
      <c r="B723" s="75" t="s">
        <v>63</v>
      </c>
      <c r="C723" s="75" t="s">
        <v>744</v>
      </c>
      <c r="D723" s="76">
        <v>3209653.4042000002</v>
      </c>
    </row>
    <row r="724" spans="1:4" ht="18" x14ac:dyDescent="0.35">
      <c r="A724" s="74">
        <v>722</v>
      </c>
      <c r="B724" s="75" t="s">
        <v>64</v>
      </c>
      <c r="C724" s="75" t="s">
        <v>745</v>
      </c>
      <c r="D724" s="76">
        <v>3185813.6494</v>
      </c>
    </row>
    <row r="725" spans="1:4" ht="18" x14ac:dyDescent="0.35">
      <c r="A725" s="74">
        <v>723</v>
      </c>
      <c r="B725" s="75" t="s">
        <v>64</v>
      </c>
      <c r="C725" s="75" t="s">
        <v>746</v>
      </c>
      <c r="D725" s="76">
        <v>5451660.8106000004</v>
      </c>
    </row>
    <row r="726" spans="1:4" ht="18" x14ac:dyDescent="0.35">
      <c r="A726" s="74">
        <v>724</v>
      </c>
      <c r="B726" s="75" t="s">
        <v>64</v>
      </c>
      <c r="C726" s="75" t="s">
        <v>747</v>
      </c>
      <c r="D726" s="76">
        <v>3744288.1636999999</v>
      </c>
    </row>
    <row r="727" spans="1:4" ht="18" x14ac:dyDescent="0.35">
      <c r="A727" s="74">
        <v>725</v>
      </c>
      <c r="B727" s="75" t="s">
        <v>64</v>
      </c>
      <c r="C727" s="75" t="s">
        <v>748</v>
      </c>
      <c r="D727" s="76">
        <v>4470702.4594999999</v>
      </c>
    </row>
    <row r="728" spans="1:4" ht="18" x14ac:dyDescent="0.35">
      <c r="A728" s="74">
        <v>726</v>
      </c>
      <c r="B728" s="75" t="s">
        <v>64</v>
      </c>
      <c r="C728" s="75" t="s">
        <v>749</v>
      </c>
      <c r="D728" s="76">
        <v>4829903.1359000001</v>
      </c>
    </row>
    <row r="729" spans="1:4" ht="18" x14ac:dyDescent="0.35">
      <c r="A729" s="74">
        <v>727</v>
      </c>
      <c r="B729" s="75" t="s">
        <v>64</v>
      </c>
      <c r="C729" s="75" t="s">
        <v>750</v>
      </c>
      <c r="D729" s="76">
        <v>3345917.6727999998</v>
      </c>
    </row>
    <row r="730" spans="1:4" ht="18" x14ac:dyDescent="0.35">
      <c r="A730" s="74">
        <v>728</v>
      </c>
      <c r="B730" s="75" t="s">
        <v>64</v>
      </c>
      <c r="C730" s="75" t="s">
        <v>751</v>
      </c>
      <c r="D730" s="76">
        <v>3218197.6546999998</v>
      </c>
    </row>
    <row r="731" spans="1:4" ht="18" x14ac:dyDescent="0.35">
      <c r="A731" s="74">
        <v>729</v>
      </c>
      <c r="B731" s="75" t="s">
        <v>64</v>
      </c>
      <c r="C731" s="75" t="s">
        <v>752</v>
      </c>
      <c r="D731" s="76">
        <v>4995082.8772999998</v>
      </c>
    </row>
    <row r="732" spans="1:4" ht="18" x14ac:dyDescent="0.35">
      <c r="A732" s="74">
        <v>730</v>
      </c>
      <c r="B732" s="75" t="s">
        <v>64</v>
      </c>
      <c r="C732" s="75" t="s">
        <v>753</v>
      </c>
      <c r="D732" s="76">
        <v>3555696.1751000001</v>
      </c>
    </row>
    <row r="733" spans="1:4" ht="18" x14ac:dyDescent="0.35">
      <c r="A733" s="74">
        <v>731</v>
      </c>
      <c r="B733" s="75" t="s">
        <v>64</v>
      </c>
      <c r="C733" s="75" t="s">
        <v>754</v>
      </c>
      <c r="D733" s="76">
        <v>3282966.1546</v>
      </c>
    </row>
    <row r="734" spans="1:4" ht="18" x14ac:dyDescent="0.35">
      <c r="A734" s="74">
        <v>732</v>
      </c>
      <c r="B734" s="75" t="s">
        <v>64</v>
      </c>
      <c r="C734" s="75" t="s">
        <v>755</v>
      </c>
      <c r="D734" s="76">
        <v>4899229.5646000002</v>
      </c>
    </row>
    <row r="735" spans="1:4" ht="18" x14ac:dyDescent="0.35">
      <c r="A735" s="74">
        <v>733</v>
      </c>
      <c r="B735" s="75" t="s">
        <v>64</v>
      </c>
      <c r="C735" s="75" t="s">
        <v>756</v>
      </c>
      <c r="D735" s="76">
        <v>3877898.5912000001</v>
      </c>
    </row>
    <row r="736" spans="1:4" ht="18" x14ac:dyDescent="0.35">
      <c r="A736" s="74">
        <v>734</v>
      </c>
      <c r="B736" s="75" t="s">
        <v>64</v>
      </c>
      <c r="C736" s="75" t="s">
        <v>757</v>
      </c>
      <c r="D736" s="76">
        <v>3333002.102</v>
      </c>
    </row>
    <row r="737" spans="1:4" ht="18" x14ac:dyDescent="0.35">
      <c r="A737" s="74">
        <v>735</v>
      </c>
      <c r="B737" s="75" t="s">
        <v>64</v>
      </c>
      <c r="C737" s="75" t="s">
        <v>758</v>
      </c>
      <c r="D737" s="76">
        <v>4774052.1492999997</v>
      </c>
    </row>
    <row r="738" spans="1:4" ht="18" x14ac:dyDescent="0.35">
      <c r="A738" s="74">
        <v>736</v>
      </c>
      <c r="B738" s="75" t="s">
        <v>64</v>
      </c>
      <c r="C738" s="75" t="s">
        <v>759</v>
      </c>
      <c r="D738" s="76">
        <v>3164782.6398</v>
      </c>
    </row>
    <row r="739" spans="1:4" ht="18" x14ac:dyDescent="0.35">
      <c r="A739" s="74">
        <v>737</v>
      </c>
      <c r="B739" s="75" t="s">
        <v>64</v>
      </c>
      <c r="C739" s="75" t="s">
        <v>760</v>
      </c>
      <c r="D739" s="76">
        <v>3433155.1891000001</v>
      </c>
    </row>
    <row r="740" spans="1:4" ht="18" x14ac:dyDescent="0.35">
      <c r="A740" s="74">
        <v>738</v>
      </c>
      <c r="B740" s="75" t="s">
        <v>65</v>
      </c>
      <c r="C740" s="75" t="s">
        <v>761</v>
      </c>
      <c r="D740" s="76">
        <v>3547961.7319999998</v>
      </c>
    </row>
    <row r="741" spans="1:4" ht="18" x14ac:dyDescent="0.35">
      <c r="A741" s="74">
        <v>739</v>
      </c>
      <c r="B741" s="75" t="s">
        <v>65</v>
      </c>
      <c r="C741" s="75" t="s">
        <v>762</v>
      </c>
      <c r="D741" s="76">
        <v>3926170.9164</v>
      </c>
    </row>
    <row r="742" spans="1:4" ht="18" x14ac:dyDescent="0.35">
      <c r="A742" s="74">
        <v>740</v>
      </c>
      <c r="B742" s="75" t="s">
        <v>65</v>
      </c>
      <c r="C742" s="75" t="s">
        <v>763</v>
      </c>
      <c r="D742" s="76">
        <v>3287343.2666000002</v>
      </c>
    </row>
    <row r="743" spans="1:4" ht="18" x14ac:dyDescent="0.35">
      <c r="A743" s="74">
        <v>741</v>
      </c>
      <c r="B743" s="75" t="s">
        <v>65</v>
      </c>
      <c r="C743" s="75" t="s">
        <v>764</v>
      </c>
      <c r="D743" s="76">
        <v>3680625.9539999999</v>
      </c>
    </row>
    <row r="744" spans="1:4" ht="18" x14ac:dyDescent="0.35">
      <c r="A744" s="74">
        <v>742</v>
      </c>
      <c r="B744" s="75" t="s">
        <v>65</v>
      </c>
      <c r="C744" s="75" t="s">
        <v>765</v>
      </c>
      <c r="D744" s="76">
        <v>5162359.47</v>
      </c>
    </row>
    <row r="745" spans="1:4" ht="18" x14ac:dyDescent="0.35">
      <c r="A745" s="74">
        <v>743</v>
      </c>
      <c r="B745" s="75" t="s">
        <v>65</v>
      </c>
      <c r="C745" s="75" t="s">
        <v>766</v>
      </c>
      <c r="D745" s="76">
        <v>4278262.6786000002</v>
      </c>
    </row>
    <row r="746" spans="1:4" ht="18" x14ac:dyDescent="0.35">
      <c r="A746" s="74">
        <v>744</v>
      </c>
      <c r="B746" s="75" t="s">
        <v>65</v>
      </c>
      <c r="C746" s="75" t="s">
        <v>767</v>
      </c>
      <c r="D746" s="76">
        <v>3938868.8591</v>
      </c>
    </row>
    <row r="747" spans="1:4" ht="18" x14ac:dyDescent="0.35">
      <c r="A747" s="74">
        <v>745</v>
      </c>
      <c r="B747" s="75" t="s">
        <v>65</v>
      </c>
      <c r="C747" s="75" t="s">
        <v>768</v>
      </c>
      <c r="D747" s="76">
        <v>3422069.1236999999</v>
      </c>
    </row>
    <row r="748" spans="1:4" ht="18" x14ac:dyDescent="0.35">
      <c r="A748" s="74">
        <v>746</v>
      </c>
      <c r="B748" s="75" t="s">
        <v>65</v>
      </c>
      <c r="C748" s="75" t="s">
        <v>769</v>
      </c>
      <c r="D748" s="76">
        <v>4513161.6134000001</v>
      </c>
    </row>
    <row r="749" spans="1:4" ht="18" x14ac:dyDescent="0.35">
      <c r="A749" s="74">
        <v>747</v>
      </c>
      <c r="B749" s="75" t="s">
        <v>65</v>
      </c>
      <c r="C749" s="75" t="s">
        <v>770</v>
      </c>
      <c r="D749" s="76">
        <v>3182927.9492000001</v>
      </c>
    </row>
    <row r="750" spans="1:4" ht="18" x14ac:dyDescent="0.35">
      <c r="A750" s="74">
        <v>748</v>
      </c>
      <c r="B750" s="75" t="s">
        <v>65</v>
      </c>
      <c r="C750" s="75" t="s">
        <v>771</v>
      </c>
      <c r="D750" s="76">
        <v>3048738.9116000002</v>
      </c>
    </row>
    <row r="751" spans="1:4" ht="18" x14ac:dyDescent="0.35">
      <c r="A751" s="74">
        <v>749</v>
      </c>
      <c r="B751" s="75" t="s">
        <v>65</v>
      </c>
      <c r="C751" s="75" t="s">
        <v>772</v>
      </c>
      <c r="D751" s="76">
        <v>3268714.3465999998</v>
      </c>
    </row>
    <row r="752" spans="1:4" ht="18" x14ac:dyDescent="0.35">
      <c r="A752" s="74">
        <v>750</v>
      </c>
      <c r="B752" s="75" t="s">
        <v>65</v>
      </c>
      <c r="C752" s="75" t="s">
        <v>773</v>
      </c>
      <c r="D752" s="76">
        <v>3555113.4531</v>
      </c>
    </row>
    <row r="753" spans="1:4" ht="18" x14ac:dyDescent="0.35">
      <c r="A753" s="74">
        <v>751</v>
      </c>
      <c r="B753" s="75" t="s">
        <v>65</v>
      </c>
      <c r="C753" s="75" t="s">
        <v>774</v>
      </c>
      <c r="D753" s="76">
        <v>3911997.9301999998</v>
      </c>
    </row>
    <row r="754" spans="1:4" ht="18" x14ac:dyDescent="0.35">
      <c r="A754" s="74">
        <v>752</v>
      </c>
      <c r="B754" s="75" t="s">
        <v>65</v>
      </c>
      <c r="C754" s="75" t="s">
        <v>775</v>
      </c>
      <c r="D754" s="76">
        <v>3628338.9541000002</v>
      </c>
    </row>
    <row r="755" spans="1:4" ht="18" x14ac:dyDescent="0.35">
      <c r="A755" s="74">
        <v>753</v>
      </c>
      <c r="B755" s="75" t="s">
        <v>65</v>
      </c>
      <c r="C755" s="75" t="s">
        <v>776</v>
      </c>
      <c r="D755" s="76">
        <v>3781351.0627000001</v>
      </c>
    </row>
    <row r="756" spans="1:4" ht="18" x14ac:dyDescent="0.35">
      <c r="A756" s="74">
        <v>754</v>
      </c>
      <c r="B756" s="75" t="s">
        <v>65</v>
      </c>
      <c r="C756" s="75" t="s">
        <v>777</v>
      </c>
      <c r="D756" s="76">
        <v>3772365.2497</v>
      </c>
    </row>
    <row r="757" spans="1:4" ht="36" x14ac:dyDescent="0.35">
      <c r="A757" s="74">
        <v>755</v>
      </c>
      <c r="B757" s="75" t="s">
        <v>66</v>
      </c>
      <c r="C757" s="75" t="s">
        <v>778</v>
      </c>
      <c r="D757" s="76">
        <v>3550815.8309999998</v>
      </c>
    </row>
    <row r="758" spans="1:4" ht="36" x14ac:dyDescent="0.35">
      <c r="A758" s="74">
        <v>756</v>
      </c>
      <c r="B758" s="75" t="s">
        <v>66</v>
      </c>
      <c r="C758" s="75" t="s">
        <v>779</v>
      </c>
      <c r="D758" s="76">
        <v>3438077.1924000001</v>
      </c>
    </row>
    <row r="759" spans="1:4" ht="36" x14ac:dyDescent="0.35">
      <c r="A759" s="74">
        <v>757</v>
      </c>
      <c r="B759" s="75" t="s">
        <v>66</v>
      </c>
      <c r="C759" s="75" t="s">
        <v>780</v>
      </c>
      <c r="D759" s="76">
        <v>4057494.2352999998</v>
      </c>
    </row>
    <row r="760" spans="1:4" ht="36" x14ac:dyDescent="0.35">
      <c r="A760" s="74">
        <v>758</v>
      </c>
      <c r="B760" s="75" t="s">
        <v>66</v>
      </c>
      <c r="C760" s="75" t="s">
        <v>781</v>
      </c>
      <c r="D760" s="76">
        <v>4478289.9227</v>
      </c>
    </row>
    <row r="761" spans="1:4" ht="36" x14ac:dyDescent="0.35">
      <c r="A761" s="74">
        <v>759</v>
      </c>
      <c r="B761" s="75" t="s">
        <v>66</v>
      </c>
      <c r="C761" s="75" t="s">
        <v>782</v>
      </c>
      <c r="D761" s="76">
        <v>3897874.1186000002</v>
      </c>
    </row>
    <row r="762" spans="1:4" ht="36" x14ac:dyDescent="0.35">
      <c r="A762" s="74">
        <v>760</v>
      </c>
      <c r="B762" s="75" t="s">
        <v>66</v>
      </c>
      <c r="C762" s="75" t="s">
        <v>783</v>
      </c>
      <c r="D762" s="76">
        <v>5412422.7984999996</v>
      </c>
    </row>
    <row r="763" spans="1:4" ht="36" x14ac:dyDescent="0.35">
      <c r="A763" s="74">
        <v>761</v>
      </c>
      <c r="B763" s="75" t="s">
        <v>66</v>
      </c>
      <c r="C763" s="75" t="s">
        <v>784</v>
      </c>
      <c r="D763" s="76">
        <v>4110500.3021999998</v>
      </c>
    </row>
    <row r="764" spans="1:4" ht="36" x14ac:dyDescent="0.35">
      <c r="A764" s="74">
        <v>762</v>
      </c>
      <c r="B764" s="75" t="s">
        <v>66</v>
      </c>
      <c r="C764" s="75" t="s">
        <v>394</v>
      </c>
      <c r="D764" s="76">
        <v>3729342.9816999999</v>
      </c>
    </row>
    <row r="765" spans="1:4" ht="36" x14ac:dyDescent="0.35">
      <c r="A765" s="74">
        <v>763</v>
      </c>
      <c r="B765" s="75" t="s">
        <v>66</v>
      </c>
      <c r="C765" s="75" t="s">
        <v>785</v>
      </c>
      <c r="D765" s="76">
        <v>4031525.2252000002</v>
      </c>
    </row>
    <row r="766" spans="1:4" ht="36" x14ac:dyDescent="0.35">
      <c r="A766" s="74">
        <v>764</v>
      </c>
      <c r="B766" s="75" t="s">
        <v>66</v>
      </c>
      <c r="C766" s="75" t="s">
        <v>786</v>
      </c>
      <c r="D766" s="76">
        <v>5321284.5133999996</v>
      </c>
    </row>
    <row r="767" spans="1:4" ht="36" x14ac:dyDescent="0.35">
      <c r="A767" s="74">
        <v>765</v>
      </c>
      <c r="B767" s="75" t="s">
        <v>66</v>
      </c>
      <c r="C767" s="75" t="s">
        <v>787</v>
      </c>
      <c r="D767" s="76">
        <v>3322503.4498999999</v>
      </c>
    </row>
    <row r="768" spans="1:4" ht="36" x14ac:dyDescent="0.35">
      <c r="A768" s="74">
        <v>766</v>
      </c>
      <c r="B768" s="75" t="s">
        <v>66</v>
      </c>
      <c r="C768" s="75" t="s">
        <v>788</v>
      </c>
      <c r="D768" s="76">
        <v>3837546.4010000001</v>
      </c>
    </row>
    <row r="769" spans="1:4" ht="36" x14ac:dyDescent="0.35">
      <c r="A769" s="74">
        <v>767</v>
      </c>
      <c r="B769" s="75" t="s">
        <v>66</v>
      </c>
      <c r="C769" s="75" t="s">
        <v>789</v>
      </c>
      <c r="D769" s="76">
        <v>4065754.2560999999</v>
      </c>
    </row>
    <row r="770" spans="1:4" ht="36" x14ac:dyDescent="0.35">
      <c r="A770" s="74">
        <v>768</v>
      </c>
      <c r="B770" s="75" t="s">
        <v>66</v>
      </c>
      <c r="C770" s="75" t="s">
        <v>790</v>
      </c>
      <c r="D770" s="76">
        <v>4490247.4177000001</v>
      </c>
    </row>
    <row r="771" spans="1:4" ht="36" x14ac:dyDescent="0.35">
      <c r="A771" s="74">
        <v>769</v>
      </c>
      <c r="B771" s="75" t="s">
        <v>67</v>
      </c>
      <c r="C771" s="75" t="s">
        <v>791</v>
      </c>
      <c r="D771" s="76">
        <v>2966126.1571999998</v>
      </c>
    </row>
    <row r="772" spans="1:4" ht="36" x14ac:dyDescent="0.35">
      <c r="A772" s="74">
        <v>770</v>
      </c>
      <c r="B772" s="75" t="s">
        <v>67</v>
      </c>
      <c r="C772" s="75" t="s">
        <v>792</v>
      </c>
      <c r="D772" s="76">
        <v>7571818.0219999999</v>
      </c>
    </row>
    <row r="773" spans="1:4" ht="36" x14ac:dyDescent="0.35">
      <c r="A773" s="74">
        <v>771</v>
      </c>
      <c r="B773" s="75" t="s">
        <v>67</v>
      </c>
      <c r="C773" s="75" t="s">
        <v>793</v>
      </c>
      <c r="D773" s="76">
        <v>4264998.0294000003</v>
      </c>
    </row>
    <row r="774" spans="1:4" ht="36" x14ac:dyDescent="0.35">
      <c r="A774" s="74">
        <v>772</v>
      </c>
      <c r="B774" s="75" t="s">
        <v>67</v>
      </c>
      <c r="C774" s="75" t="s">
        <v>794</v>
      </c>
      <c r="D774" s="76">
        <v>3655159.8547</v>
      </c>
    </row>
    <row r="775" spans="1:4" ht="36" x14ac:dyDescent="0.35">
      <c r="A775" s="74">
        <v>773</v>
      </c>
      <c r="B775" s="75" t="s">
        <v>67</v>
      </c>
      <c r="C775" s="75" t="s">
        <v>795</v>
      </c>
      <c r="D775" s="76">
        <v>3473023.3761999998</v>
      </c>
    </row>
    <row r="776" spans="1:4" ht="36" x14ac:dyDescent="0.35">
      <c r="A776" s="74">
        <v>774</v>
      </c>
      <c r="B776" s="75" t="s">
        <v>67</v>
      </c>
      <c r="C776" s="75" t="s">
        <v>796</v>
      </c>
      <c r="D776" s="76">
        <v>3572483.6508999998</v>
      </c>
    </row>
    <row r="777" spans="1:4" ht="17.399999999999999" x14ac:dyDescent="0.3">
      <c r="A777" s="163" t="s">
        <v>14</v>
      </c>
      <c r="B777" s="165"/>
      <c r="C777" s="164"/>
      <c r="D777" s="60">
        <f>SUM(D3:D776)</f>
        <v>2806881228.4445004</v>
      </c>
    </row>
  </sheetData>
  <mergeCells count="1">
    <mergeCell ref="A777:C77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MONTHENTRY</vt:lpstr>
      <vt:lpstr>Sum &amp; FG</vt:lpstr>
      <vt:lpstr>State Details</vt:lpstr>
      <vt:lpstr>LG DETAILS</vt:lpstr>
      <vt:lpstr>Ecology to States</vt:lpstr>
      <vt:lpstr>SumSum</vt:lpstr>
      <vt:lpstr>Ecology to Individuals LGCS</vt:lpstr>
      <vt:lpstr>acctmonth</vt:lpstr>
      <vt:lpstr>previuosmonth</vt:lpstr>
      <vt:lpstr>SumSum!Print_Area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Mikael Chenko</cp:lastModifiedBy>
  <cp:lastPrinted>2022-07-14T17:08:23Z</cp:lastPrinted>
  <dcterms:created xsi:type="dcterms:W3CDTF">2003-11-12T08:54:16Z</dcterms:created>
  <dcterms:modified xsi:type="dcterms:W3CDTF">2022-09-02T14:16:08Z</dcterms:modified>
</cp:coreProperties>
</file>